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K_Drive］\HP用_国保税試算\"/>
    </mc:Choice>
  </mc:AlternateContent>
  <xr:revisionPtr revIDLastSave="0" documentId="13_ncr:1_{D56D0E07-27AE-4A59-8020-92F75C0E542B}" xr6:coauthVersionLast="47" xr6:coauthVersionMax="47" xr10:uidLastSave="{00000000-0000-0000-0000-000000000000}"/>
  <bookViews>
    <workbookView xWindow="-120" yWindow="-120" windowWidth="20730" windowHeight="11160" xr2:uid="{00000000-000D-0000-FFFF-FFFF00000000}"/>
  </bookViews>
  <sheets>
    <sheet name="R06_国保税試算" sheetId="1" r:id="rId1"/>
    <sheet name="収入・所得の入力について" sheetId="2" r:id="rId2"/>
  </sheets>
  <definedNames>
    <definedName name="_xlnm.Print_Area" localSheetId="0">'R06_国保税試算'!$B$2:$Z$51</definedName>
    <definedName name="_xlnm.Print_Area" localSheetId="1">収入・所得の入力について!$A$1:$Z$114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4" i="1" l="1"/>
  <c r="AI13" i="1"/>
  <c r="AK13" i="1" s="1"/>
  <c r="AO13" i="1" s="1"/>
  <c r="AI11" i="1"/>
  <c r="AK11" i="1" s="1"/>
  <c r="AI10" i="1"/>
  <c r="AK10" i="1" s="1"/>
  <c r="AI8" i="1"/>
  <c r="AK8" i="1" s="1"/>
  <c r="AI6" i="1"/>
  <c r="AK6" i="1" s="1"/>
  <c r="AI5" i="1"/>
  <c r="AK5" i="1" s="1"/>
  <c r="AI4" i="1"/>
  <c r="AK4" i="1" s="1"/>
  <c r="AO4" i="1" s="1"/>
  <c r="AL4" i="1" s="1"/>
  <c r="BI33" i="1"/>
  <c r="BF33" i="1"/>
  <c r="BY4" i="1" l="1"/>
  <c r="AY13" i="1"/>
  <c r="BC13" i="1"/>
  <c r="BZ13" i="1"/>
  <c r="AL13" i="1"/>
  <c r="AO11" i="1"/>
  <c r="AL11" i="1" s="1"/>
  <c r="BT21" i="1"/>
  <c r="AI9" i="1" l="1"/>
  <c r="AK9" i="1" s="1"/>
  <c r="AO9" i="1" s="1"/>
  <c r="AL9" i="1" s="1"/>
  <c r="AI7" i="1"/>
  <c r="AK7" i="1" s="1"/>
  <c r="BX23" i="1" l="1"/>
  <c r="BY23" i="1" s="1"/>
  <c r="BX22" i="1"/>
  <c r="BY22" i="1" s="1"/>
  <c r="BX19" i="1"/>
  <c r="BY19" i="1" s="1"/>
  <c r="BX20" i="1"/>
  <c r="BY20" i="1" s="1"/>
  <c r="BX24" i="1"/>
  <c r="BY24" i="1" s="1"/>
  <c r="BX18" i="1"/>
  <c r="BY18" i="1" s="1"/>
  <c r="BX17" i="1"/>
  <c r="BY17" i="1" s="1"/>
  <c r="BZ8" i="1"/>
  <c r="BX21" i="1"/>
  <c r="BY21" i="1" s="1"/>
  <c r="AY4" i="1"/>
  <c r="AZ4" i="1" s="1"/>
  <c r="BZ4" i="1"/>
  <c r="BC4" i="1"/>
  <c r="BD4" i="1" s="1"/>
  <c r="BG4" i="1" s="1"/>
  <c r="BZ5" i="1"/>
  <c r="BY5" i="1"/>
  <c r="BC5" i="1"/>
  <c r="BD5" i="1" s="1"/>
  <c r="BG5" i="1" s="1"/>
  <c r="BY6" i="1"/>
  <c r="BC6" i="1"/>
  <c r="BD6" i="1" s="1"/>
  <c r="BG6" i="1" s="1"/>
  <c r="BZ6" i="1"/>
  <c r="BZ10" i="1"/>
  <c r="BC10" i="1"/>
  <c r="BD10" i="1" s="1"/>
  <c r="BG10" i="1" s="1"/>
  <c r="AY10" i="1"/>
  <c r="AZ10" i="1" s="1"/>
  <c r="BY10" i="1"/>
  <c r="BZ9" i="1"/>
  <c r="AY9" i="1"/>
  <c r="AZ9" i="1" s="1"/>
  <c r="BY9" i="1"/>
  <c r="BC9" i="1"/>
  <c r="BD9" i="1" s="1"/>
  <c r="BG9" i="1" s="1"/>
  <c r="BY11" i="1"/>
  <c r="BC11" i="1"/>
  <c r="BD11" i="1" s="1"/>
  <c r="BG11" i="1" s="1"/>
  <c r="BZ11" i="1"/>
  <c r="AY11" i="1"/>
  <c r="AZ11" i="1" s="1"/>
  <c r="BY7" i="1"/>
  <c r="BC7" i="1"/>
  <c r="BD7" i="1" s="1"/>
  <c r="BG7" i="1" s="1"/>
  <c r="BZ7" i="1"/>
  <c r="AY7" i="1"/>
  <c r="AZ7" i="1" s="1"/>
  <c r="BD13" i="1"/>
  <c r="BG13" i="1" s="1"/>
  <c r="BY13" i="1"/>
  <c r="BC8" i="1"/>
  <c r="BD8" i="1" s="1"/>
  <c r="BG8" i="1" s="1"/>
  <c r="BY8" i="1"/>
  <c r="AY8" i="1"/>
  <c r="AZ8" i="1" s="1"/>
  <c r="AY5" i="1"/>
  <c r="AZ5" i="1" s="1"/>
  <c r="AY6" i="1"/>
  <c r="AZ6" i="1" s="1"/>
  <c r="AZ13" i="1"/>
  <c r="BY12" i="1" l="1"/>
  <c r="AR11" i="1"/>
  <c r="AS11" i="1" s="1"/>
  <c r="AV11" i="1" s="1"/>
  <c r="AO10" i="1"/>
  <c r="AR9" i="1"/>
  <c r="AO8" i="1"/>
  <c r="AO7" i="1"/>
  <c r="AO6" i="1"/>
  <c r="AO5" i="1"/>
  <c r="AR4" i="1"/>
  <c r="AS4" i="1" s="1"/>
  <c r="BY25" i="1"/>
  <c r="AZ12" i="1"/>
  <c r="AZ14" i="1" s="1"/>
  <c r="BG12" i="1"/>
  <c r="BD12" i="1"/>
  <c r="BD14" i="1" s="1"/>
  <c r="BZ12" i="1"/>
  <c r="AR13" i="1"/>
  <c r="AS13" i="1" s="1"/>
  <c r="BZ14" i="1" l="1"/>
  <c r="BJ25" i="1"/>
  <c r="AR5" i="1"/>
  <c r="AS5" i="1" s="1"/>
  <c r="AV5" i="1" s="1"/>
  <c r="BV5" i="1" s="1"/>
  <c r="AL5" i="1"/>
  <c r="AR6" i="1"/>
  <c r="AS6" i="1" s="1"/>
  <c r="AV6" i="1" s="1"/>
  <c r="AL6" i="1"/>
  <c r="AR8" i="1"/>
  <c r="AS8" i="1" s="1"/>
  <c r="AV8" i="1" s="1"/>
  <c r="AL8" i="1"/>
  <c r="AR10" i="1"/>
  <c r="AS10" i="1" s="1"/>
  <c r="AV10" i="1" s="1"/>
  <c r="AL10" i="1"/>
  <c r="AR7" i="1"/>
  <c r="AS7" i="1" s="1"/>
  <c r="AV7" i="1" s="1"/>
  <c r="AL7" i="1"/>
  <c r="BJ11" i="1"/>
  <c r="BV11" i="1"/>
  <c r="AS9" i="1"/>
  <c r="AV9" i="1" s="1"/>
  <c r="V47" i="1"/>
  <c r="BB25" i="1"/>
  <c r="BF25" i="1" s="1"/>
  <c r="BG14" i="1"/>
  <c r="AV13" i="1"/>
  <c r="AV4" i="1"/>
  <c r="CA11" i="1" l="1"/>
  <c r="BP11" i="1"/>
  <c r="BS11" i="1" s="1"/>
  <c r="BM11" i="1"/>
  <c r="BJ9" i="1"/>
  <c r="BV9" i="1"/>
  <c r="BJ7" i="1"/>
  <c r="BV7" i="1"/>
  <c r="BJ10" i="1"/>
  <c r="CA10" i="1" s="1"/>
  <c r="BV10" i="1"/>
  <c r="BJ6" i="1"/>
  <c r="BM6" i="1" s="1"/>
  <c r="BV6" i="1"/>
  <c r="BJ8" i="1"/>
  <c r="BV8" i="1"/>
  <c r="BJ13" i="1"/>
  <c r="BV13" i="1"/>
  <c r="BJ4" i="1"/>
  <c r="BV4" i="1"/>
  <c r="BJ5" i="1"/>
  <c r="BM5" i="1" s="1"/>
  <c r="AV12" i="1"/>
  <c r="AV14" i="1" s="1"/>
  <c r="BP13" i="1" l="1"/>
  <c r="BS13" i="1" s="1"/>
  <c r="BM13" i="1"/>
  <c r="BM10" i="1"/>
  <c r="BP10" i="1"/>
  <c r="BS10" i="1" s="1"/>
  <c r="CA9" i="1"/>
  <c r="BP9" i="1"/>
  <c r="BS9" i="1" s="1"/>
  <c r="BM8" i="1"/>
  <c r="BP8" i="1"/>
  <c r="BS8" i="1" s="1"/>
  <c r="BM7" i="1"/>
  <c r="BP7" i="1"/>
  <c r="BS7" i="1" s="1"/>
  <c r="BP6" i="1"/>
  <c r="BS6" i="1" s="1"/>
  <c r="CA8" i="1"/>
  <c r="BM9" i="1"/>
  <c r="BV12" i="1"/>
  <c r="BV14" i="1" s="1"/>
  <c r="BT26" i="1" s="1"/>
  <c r="CA6" i="1"/>
  <c r="CA7" i="1"/>
  <c r="CA13" i="1"/>
  <c r="BP5" i="1"/>
  <c r="BS5" i="1" s="1"/>
  <c r="CA5" i="1"/>
  <c r="BJ12" i="1"/>
  <c r="BB26" i="1" s="1"/>
  <c r="BF26" i="1" s="1"/>
  <c r="BP4" i="1"/>
  <c r="BS4" i="1" s="1"/>
  <c r="CA4" i="1"/>
  <c r="BM4" i="1"/>
  <c r="CA12" i="1" l="1"/>
  <c r="CA14" i="1" s="1"/>
  <c r="BM12" i="1"/>
  <c r="BP12" i="1"/>
  <c r="BJ26" i="1" s="1"/>
  <c r="BJ14" i="1"/>
  <c r="BS12" i="1"/>
  <c r="BJ27" i="1" s="1"/>
  <c r="AT17" i="1" l="1"/>
  <c r="BQ25" i="1" s="1"/>
  <c r="AT19" i="1"/>
  <c r="BQ27" i="1" s="1"/>
  <c r="L45" i="1"/>
  <c r="BM14" i="1"/>
  <c r="AT18" i="1"/>
  <c r="BQ26" i="1" s="1"/>
  <c r="AT20" i="1"/>
  <c r="BB27" i="1"/>
  <c r="BF27" i="1" s="1"/>
  <c r="G45" i="1"/>
  <c r="BS14" i="1"/>
  <c r="BP14" i="1"/>
  <c r="Q45" i="1"/>
  <c r="AZ17" i="1" l="1"/>
  <c r="AZ18" i="1" s="1"/>
  <c r="AZ19" i="1" s="1"/>
  <c r="BE19" i="1" s="1"/>
  <c r="BE17" i="1" l="1"/>
  <c r="BK17" i="1"/>
  <c r="BB17" i="1"/>
  <c r="BN17" i="1" s="1"/>
  <c r="BH17" i="1"/>
  <c r="BQ17" i="1" s="1"/>
  <c r="BT27" i="1"/>
  <c r="BK19" i="1"/>
  <c r="BK18" i="1"/>
  <c r="AZ20" i="1"/>
  <c r="BH20" i="1" s="1"/>
  <c r="BQ20" i="1" s="1"/>
  <c r="BB18" i="1"/>
  <c r="BN18" i="1" s="1"/>
  <c r="BH19" i="1"/>
  <c r="BQ19" i="1" s="1"/>
  <c r="BE18" i="1"/>
  <c r="BB19" i="1"/>
  <c r="BN19" i="1" s="1"/>
  <c r="BH18" i="1"/>
  <c r="BQ18" i="1" s="1"/>
  <c r="V46" i="1" l="1"/>
  <c r="BE20" i="1"/>
  <c r="BK20" i="1"/>
  <c r="BB20" i="1"/>
  <c r="BN20" i="1" s="1"/>
  <c r="BN21" i="1" s="1"/>
  <c r="G47" i="1" s="1"/>
  <c r="BB21" i="1" l="1"/>
  <c r="G46" i="1" s="1"/>
  <c r="G48" i="1" s="1"/>
  <c r="BE21" i="1"/>
  <c r="BH21" i="1"/>
  <c r="L46" i="1" s="1"/>
  <c r="BQ21" i="1"/>
  <c r="L47" i="1" s="1"/>
  <c r="BK21" i="1"/>
  <c r="Q46" i="1" s="1"/>
  <c r="Q48" i="1" s="1"/>
  <c r="Q50" i="1" s="1"/>
  <c r="G49" i="1" l="1"/>
  <c r="L48" i="1"/>
  <c r="L50" i="1" s="1"/>
  <c r="Q49" i="1"/>
  <c r="G50" i="1" l="1"/>
  <c r="G51" i="1" s="1"/>
  <c r="L49" i="1"/>
  <c r="L51" i="1" s="1"/>
  <c r="BI31" i="1" s="1"/>
  <c r="BI32" i="1" s="1"/>
  <c r="BI34" i="1" s="1"/>
  <c r="BI35" i="1" s="1"/>
  <c r="BI36" i="1" s="1"/>
  <c r="BI37" i="1" s="1"/>
  <c r="Q51" i="1"/>
  <c r="BF31" i="1" l="1"/>
  <c r="BF32" i="1" s="1"/>
  <c r="BF34" i="1" s="1"/>
  <c r="BF35" i="1" s="1"/>
  <c r="BF36" i="1" s="1"/>
  <c r="BF37" i="1" s="1"/>
  <c r="G38" i="1"/>
  <c r="R39" i="1" s="1"/>
  <c r="BL31" i="1"/>
  <c r="BL32" i="1" l="1"/>
  <c r="BL33" i="1"/>
  <c r="BL34" i="1" l="1"/>
  <c r="BL35" i="1" s="1"/>
  <c r="BL36" i="1" s="1"/>
  <c r="BL37" i="1" s="1"/>
  <c r="BF38" i="1" s="1"/>
  <c r="O41" i="1" s="1"/>
</calcChain>
</file>

<file path=xl/sharedStrings.xml><?xml version="1.0" encoding="utf-8"?>
<sst xmlns="http://schemas.openxmlformats.org/spreadsheetml/2006/main" count="421" uniqueCount="191">
  <si>
    <t>□</t>
  </si>
  <si>
    <t>□</t>
    <phoneticPr fontId="1"/>
  </si>
  <si>
    <t>☑</t>
    <phoneticPr fontId="1"/>
  </si>
  <si>
    <r>
      <rPr>
        <sz val="12"/>
        <color theme="1"/>
        <rFont val="Century Gothic"/>
        <family val="2"/>
      </rPr>
      <t>40</t>
    </r>
    <r>
      <rPr>
        <sz val="12"/>
        <color theme="1"/>
        <rFont val="ＭＳ 明朝"/>
        <family val="1"/>
        <charset val="128"/>
      </rPr>
      <t>歳未満</t>
    </r>
    <rPh sb="2" eb="5">
      <t>サイミマン</t>
    </rPh>
    <phoneticPr fontId="1"/>
  </si>
  <si>
    <r>
      <rPr>
        <sz val="12"/>
        <color theme="1"/>
        <rFont val="Century Gothic"/>
        <family val="2"/>
      </rPr>
      <t>40</t>
    </r>
    <r>
      <rPr>
        <sz val="12"/>
        <color theme="1"/>
        <rFont val="ＭＳ 明朝"/>
        <family val="1"/>
        <charset val="128"/>
      </rPr>
      <t>歳以上</t>
    </r>
    <r>
      <rPr>
        <sz val="12"/>
        <color theme="1"/>
        <rFont val="Century Gothic"/>
        <family val="2"/>
      </rPr>
      <t>65</t>
    </r>
    <r>
      <rPr>
        <sz val="12"/>
        <color theme="1"/>
        <rFont val="ＭＳ 明朝"/>
        <family val="1"/>
        <charset val="128"/>
      </rPr>
      <t>歳未満</t>
    </r>
    <rPh sb="2" eb="5">
      <t>サイイジョウ</t>
    </rPh>
    <rPh sb="7" eb="8">
      <t>サイ</t>
    </rPh>
    <rPh sb="8" eb="10">
      <t>ミマン</t>
    </rPh>
    <phoneticPr fontId="1"/>
  </si>
  <si>
    <t>未就学児</t>
    <rPh sb="0" eb="4">
      <t>ミシュウガクジ</t>
    </rPh>
    <phoneticPr fontId="1"/>
  </si>
  <si>
    <t>被保険者</t>
    <rPh sb="0" eb="4">
      <t>ヒホケンシャ</t>
    </rPh>
    <phoneticPr fontId="1"/>
  </si>
  <si>
    <t>給与収入</t>
    <rPh sb="0" eb="2">
      <t>キュウヨ</t>
    </rPh>
    <rPh sb="2" eb="4">
      <t>シュウニュウ</t>
    </rPh>
    <phoneticPr fontId="1"/>
  </si>
  <si>
    <t>年金収入</t>
    <rPh sb="0" eb="2">
      <t>ネンキン</t>
    </rPh>
    <rPh sb="2" eb="4">
      <t>シュウニュウ</t>
    </rPh>
    <phoneticPr fontId="1"/>
  </si>
  <si>
    <t>その他の所得</t>
    <rPh sb="2" eb="3">
      <t>タ</t>
    </rPh>
    <rPh sb="4" eb="6">
      <t>ショトク</t>
    </rPh>
    <phoneticPr fontId="1"/>
  </si>
  <si>
    <t>固定資産税</t>
    <rPh sb="0" eb="2">
      <t>コテイ</t>
    </rPh>
    <rPh sb="2" eb="5">
      <t>シサンゼイ</t>
    </rPh>
    <phoneticPr fontId="1"/>
  </si>
  <si>
    <t>擬制世帯主</t>
    <rPh sb="0" eb="2">
      <t>ギセイ</t>
    </rPh>
    <rPh sb="2" eb="5">
      <t>セタイヌシ</t>
    </rPh>
    <phoneticPr fontId="1"/>
  </si>
  <si>
    <t>医療分</t>
    <rPh sb="0" eb="2">
      <t>イリョウ</t>
    </rPh>
    <rPh sb="2" eb="3">
      <t>ブン</t>
    </rPh>
    <phoneticPr fontId="1"/>
  </si>
  <si>
    <t>支援分</t>
    <rPh sb="0" eb="2">
      <t>シエン</t>
    </rPh>
    <rPh sb="2" eb="3">
      <t>ブン</t>
    </rPh>
    <phoneticPr fontId="1"/>
  </si>
  <si>
    <t>介護分</t>
    <rPh sb="0" eb="2">
      <t>カイゴ</t>
    </rPh>
    <rPh sb="2" eb="3">
      <t>ブン</t>
    </rPh>
    <phoneticPr fontId="1"/>
  </si>
  <si>
    <t>所得割</t>
    <rPh sb="0" eb="2">
      <t>ショトク</t>
    </rPh>
    <rPh sb="2" eb="3">
      <t>ワリ</t>
    </rPh>
    <phoneticPr fontId="1"/>
  </si>
  <si>
    <t>資産割</t>
    <rPh sb="0" eb="2">
      <t>シサン</t>
    </rPh>
    <rPh sb="2" eb="3">
      <t>ワリ</t>
    </rPh>
    <phoneticPr fontId="1"/>
  </si>
  <si>
    <t>均等割</t>
    <rPh sb="0" eb="3">
      <t>キントウワリ</t>
    </rPh>
    <phoneticPr fontId="1"/>
  </si>
  <si>
    <t>平等割</t>
    <rPh sb="0" eb="2">
      <t>ビョウドウ</t>
    </rPh>
    <rPh sb="2" eb="3">
      <t>ワリ</t>
    </rPh>
    <phoneticPr fontId="1"/>
  </si>
  <si>
    <t>限度額</t>
    <rPh sb="0" eb="2">
      <t>ゲンド</t>
    </rPh>
    <rPh sb="2" eb="3">
      <t>ガク</t>
    </rPh>
    <phoneticPr fontId="1"/>
  </si>
  <si>
    <t>国民健康保険の税率</t>
    <rPh sb="0" eb="2">
      <t>コクミン</t>
    </rPh>
    <rPh sb="2" eb="4">
      <t>ケンコウ</t>
    </rPh>
    <rPh sb="4" eb="6">
      <t>ホケン</t>
    </rPh>
    <rPh sb="7" eb="9">
      <t>ゼイリツ</t>
    </rPh>
    <phoneticPr fontId="1"/>
  </si>
  <si>
    <t>給与所得控除</t>
    <rPh sb="0" eb="2">
      <t>キュウヨ</t>
    </rPh>
    <rPh sb="2" eb="4">
      <t>ショトク</t>
    </rPh>
    <rPh sb="4" eb="6">
      <t>コウジョ</t>
    </rPh>
    <phoneticPr fontId="1"/>
  </si>
  <si>
    <t>～</t>
    <phoneticPr fontId="1"/>
  </si>
  <si>
    <t>＋</t>
    <phoneticPr fontId="1"/>
  </si>
  <si>
    <t>収入金額</t>
    <rPh sb="0" eb="2">
      <t>シュウニュウ</t>
    </rPh>
    <rPh sb="2" eb="4">
      <t>キンガク</t>
    </rPh>
    <phoneticPr fontId="1"/>
  </si>
  <si>
    <t>給与所得控除</t>
    <rPh sb="0" eb="2">
      <t>キュウヨ</t>
    </rPh>
    <rPh sb="2" eb="4">
      <t>ショトク</t>
    </rPh>
    <rPh sb="4" eb="6">
      <t>コウジョ</t>
    </rPh>
    <phoneticPr fontId="1"/>
  </si>
  <si>
    <t>収入金額×</t>
    <rPh sb="0" eb="2">
      <t>シュウニュウ</t>
    </rPh>
    <rPh sb="2" eb="4">
      <t>キンガク</t>
    </rPh>
    <phoneticPr fontId="1"/>
  </si>
  <si>
    <t>A</t>
    <phoneticPr fontId="1"/>
  </si>
  <si>
    <t>B</t>
    <phoneticPr fontId="1"/>
  </si>
  <si>
    <t>C</t>
    <phoneticPr fontId="1"/>
  </si>
  <si>
    <t>D</t>
    <phoneticPr fontId="1"/>
  </si>
  <si>
    <t>E</t>
    <phoneticPr fontId="1"/>
  </si>
  <si>
    <t>F</t>
    <phoneticPr fontId="1"/>
  </si>
  <si>
    <t>G</t>
    <phoneticPr fontId="1"/>
  </si>
  <si>
    <t>H</t>
    <phoneticPr fontId="1"/>
  </si>
  <si>
    <r>
      <t>年金所得控除（</t>
    </r>
    <r>
      <rPr>
        <sz val="12"/>
        <color theme="1"/>
        <rFont val="Century Gothic"/>
        <family val="2"/>
      </rPr>
      <t>65</t>
    </r>
    <r>
      <rPr>
        <sz val="12"/>
        <color theme="1"/>
        <rFont val="ＭＳ 明朝"/>
        <family val="1"/>
        <charset val="128"/>
      </rPr>
      <t>歳未満）</t>
    </r>
    <rPh sb="0" eb="2">
      <t>ネンキン</t>
    </rPh>
    <rPh sb="2" eb="4">
      <t>ショトク</t>
    </rPh>
    <rPh sb="4" eb="6">
      <t>コウジョ</t>
    </rPh>
    <rPh sb="9" eb="12">
      <t>サイミマン</t>
    </rPh>
    <phoneticPr fontId="1"/>
  </si>
  <si>
    <t>公的年金等の収入金額</t>
    <rPh sb="0" eb="2">
      <t>コウテキ</t>
    </rPh>
    <rPh sb="2" eb="4">
      <t>ネンキン</t>
    </rPh>
    <rPh sb="4" eb="5">
      <t>トウ</t>
    </rPh>
    <rPh sb="6" eb="8">
      <t>シュウニュウ</t>
    </rPh>
    <rPh sb="8" eb="10">
      <t>キンガク</t>
    </rPh>
    <phoneticPr fontId="1"/>
  </si>
  <si>
    <t>公的年金等に係る雑所得の金額</t>
    <rPh sb="0" eb="2">
      <t>コウテキ</t>
    </rPh>
    <rPh sb="2" eb="4">
      <t>ネンキン</t>
    </rPh>
    <rPh sb="4" eb="5">
      <t>トウ</t>
    </rPh>
    <rPh sb="6" eb="7">
      <t>カカ</t>
    </rPh>
    <rPh sb="8" eb="11">
      <t>ザツショトク</t>
    </rPh>
    <rPh sb="12" eb="14">
      <t>キンガク</t>
    </rPh>
    <phoneticPr fontId="1"/>
  </si>
  <si>
    <t>－</t>
    <phoneticPr fontId="1"/>
  </si>
  <si>
    <t>－</t>
    <phoneticPr fontId="1"/>
  </si>
  <si>
    <t>G</t>
    <phoneticPr fontId="1"/>
  </si>
  <si>
    <r>
      <t>年金所得控除（</t>
    </r>
    <r>
      <rPr>
        <sz val="12"/>
        <color theme="1"/>
        <rFont val="Century Gothic"/>
        <family val="2"/>
      </rPr>
      <t>65</t>
    </r>
    <r>
      <rPr>
        <sz val="12"/>
        <color theme="1"/>
        <rFont val="ＭＳ 明朝"/>
        <family val="1"/>
        <charset val="128"/>
      </rPr>
      <t>歳以上）</t>
    </r>
    <rPh sb="0" eb="2">
      <t>ネンキン</t>
    </rPh>
    <rPh sb="2" eb="4">
      <t>ショトク</t>
    </rPh>
    <rPh sb="4" eb="6">
      <t>コウジョ</t>
    </rPh>
    <rPh sb="9" eb="12">
      <t>サイイジョウ</t>
    </rPh>
    <phoneticPr fontId="1"/>
  </si>
  <si>
    <t>給与所得</t>
    <rPh sb="0" eb="2">
      <t>キュウヨ</t>
    </rPh>
    <rPh sb="2" eb="4">
      <t>ショトク</t>
    </rPh>
    <phoneticPr fontId="1"/>
  </si>
  <si>
    <t>区</t>
    <rPh sb="0" eb="1">
      <t>ク</t>
    </rPh>
    <phoneticPr fontId="1"/>
  </si>
  <si>
    <t>給与所得(仮)</t>
    <rPh sb="0" eb="2">
      <t>キュウヨ</t>
    </rPh>
    <rPh sb="2" eb="4">
      <t>ショトク</t>
    </rPh>
    <rPh sb="5" eb="6">
      <t>カリ</t>
    </rPh>
    <phoneticPr fontId="1"/>
  </si>
  <si>
    <t>特</t>
    <rPh sb="0" eb="1">
      <t>トク</t>
    </rPh>
    <phoneticPr fontId="1"/>
  </si>
  <si>
    <r>
      <t>年金</t>
    </r>
    <r>
      <rPr>
        <sz val="10"/>
        <color theme="1"/>
        <rFont val="Century Gothic"/>
        <family val="2"/>
      </rPr>
      <t>(65</t>
    </r>
    <r>
      <rPr>
        <sz val="10"/>
        <color theme="1"/>
        <rFont val="ＭＳ 明朝"/>
        <family val="1"/>
        <charset val="128"/>
      </rPr>
      <t>歳未満</t>
    </r>
    <r>
      <rPr>
        <sz val="10"/>
        <color theme="1"/>
        <rFont val="Century Gothic"/>
        <family val="2"/>
      </rPr>
      <t>)</t>
    </r>
    <rPh sb="0" eb="2">
      <t>ネンキン</t>
    </rPh>
    <rPh sb="5" eb="8">
      <t>サイミマン</t>
    </rPh>
    <phoneticPr fontId="1"/>
  </si>
  <si>
    <r>
      <t>年金</t>
    </r>
    <r>
      <rPr>
        <sz val="10"/>
        <color theme="1"/>
        <rFont val="Century Gothic"/>
        <family val="2"/>
      </rPr>
      <t>(65</t>
    </r>
    <r>
      <rPr>
        <sz val="10"/>
        <color theme="1"/>
        <rFont val="ＭＳ 明朝"/>
        <family val="1"/>
        <charset val="128"/>
      </rPr>
      <t>歳以上</t>
    </r>
    <r>
      <rPr>
        <sz val="10"/>
        <color theme="1"/>
        <rFont val="Century Gothic"/>
        <family val="2"/>
      </rPr>
      <t>)</t>
    </r>
    <rPh sb="0" eb="2">
      <t>ネンキン</t>
    </rPh>
    <rPh sb="5" eb="8">
      <t>サイイジョウ</t>
    </rPh>
    <phoneticPr fontId="1"/>
  </si>
  <si>
    <t>給与</t>
    <rPh sb="0" eb="2">
      <t>キュウヨ</t>
    </rPh>
    <phoneticPr fontId="1"/>
  </si>
  <si>
    <t>年金所得α</t>
    <rPh sb="0" eb="2">
      <t>ネンキン</t>
    </rPh>
    <rPh sb="2" eb="4">
      <t>ショトク</t>
    </rPh>
    <phoneticPr fontId="1"/>
  </si>
  <si>
    <t>年金所得β</t>
    <rPh sb="0" eb="2">
      <t>ネンキン</t>
    </rPh>
    <rPh sb="2" eb="4">
      <t>ショトク</t>
    </rPh>
    <phoneticPr fontId="1"/>
  </si>
  <si>
    <t>軽減判定β</t>
    <rPh sb="0" eb="2">
      <t>ケイゲン</t>
    </rPh>
    <rPh sb="2" eb="4">
      <t>ハンテイ</t>
    </rPh>
    <phoneticPr fontId="1"/>
  </si>
  <si>
    <t>✔</t>
    <phoneticPr fontId="1"/>
  </si>
  <si>
    <t>総所得
金　額</t>
    <rPh sb="0" eb="1">
      <t>ソウ</t>
    </rPh>
    <rPh sb="1" eb="3">
      <t>ショトク</t>
    </rPh>
    <rPh sb="4" eb="5">
      <t>キン</t>
    </rPh>
    <rPh sb="6" eb="7">
      <t>ガク</t>
    </rPh>
    <phoneticPr fontId="1"/>
  </si>
  <si>
    <t>軽減判定
総 所 得</t>
    <rPh sb="0" eb="2">
      <t>ケイゲン</t>
    </rPh>
    <rPh sb="2" eb="4">
      <t>ハンテイ</t>
    </rPh>
    <rPh sb="5" eb="6">
      <t>ソウ</t>
    </rPh>
    <rPh sb="7" eb="8">
      <t>トコロ</t>
    </rPh>
    <rPh sb="9" eb="10">
      <t>トク</t>
    </rPh>
    <phoneticPr fontId="1"/>
  </si>
  <si>
    <t>被　保</t>
    <rPh sb="0" eb="1">
      <t>ヒ</t>
    </rPh>
    <rPh sb="2" eb="3">
      <t>ホ</t>
    </rPh>
    <phoneticPr fontId="1"/>
  </si>
  <si>
    <t>所得有</t>
    <phoneticPr fontId="1"/>
  </si>
  <si>
    <t>介護有</t>
    <phoneticPr fontId="1"/>
  </si>
  <si>
    <t>計</t>
    <rPh sb="0" eb="1">
      <t>ケイ</t>
    </rPh>
    <phoneticPr fontId="1"/>
  </si>
  <si>
    <t>介護分
総所得</t>
    <rPh sb="0" eb="2">
      <t>カイゴ</t>
    </rPh>
    <rPh sb="2" eb="3">
      <t>ブン</t>
    </rPh>
    <rPh sb="4" eb="7">
      <t>ソウショトク</t>
    </rPh>
    <phoneticPr fontId="1"/>
  </si>
  <si>
    <t>賦課基準額</t>
    <rPh sb="0" eb="2">
      <t>フカ</t>
    </rPh>
    <rPh sb="2" eb="4">
      <t>キジュン</t>
    </rPh>
    <rPh sb="4" eb="5">
      <t>ガク</t>
    </rPh>
    <phoneticPr fontId="1"/>
  </si>
  <si>
    <t>軽減判定</t>
    <rPh sb="0" eb="2">
      <t>ケイゲン</t>
    </rPh>
    <rPh sb="2" eb="4">
      <t>ハンテイ</t>
    </rPh>
    <phoneticPr fontId="1"/>
  </si>
  <si>
    <r>
      <rPr>
        <sz val="12"/>
        <color theme="1"/>
        <rFont val="Century Gothic"/>
        <family val="2"/>
      </rPr>
      <t>7</t>
    </r>
    <r>
      <rPr>
        <sz val="12"/>
        <color theme="1"/>
        <rFont val="ＭＳ 明朝"/>
        <family val="1"/>
        <charset val="128"/>
      </rPr>
      <t>割</t>
    </r>
    <rPh sb="1" eb="2">
      <t>ワリ</t>
    </rPh>
    <phoneticPr fontId="1"/>
  </si>
  <si>
    <r>
      <rPr>
        <sz val="12"/>
        <color theme="1"/>
        <rFont val="Century Gothic"/>
        <family val="2"/>
      </rPr>
      <t>5</t>
    </r>
    <r>
      <rPr>
        <sz val="12"/>
        <color theme="1"/>
        <rFont val="ＭＳ 明朝"/>
        <family val="1"/>
        <charset val="128"/>
      </rPr>
      <t>割</t>
    </r>
    <rPh sb="1" eb="2">
      <t>ワリ</t>
    </rPh>
    <phoneticPr fontId="1"/>
  </si>
  <si>
    <r>
      <rPr>
        <sz val="12"/>
        <color theme="1"/>
        <rFont val="Century Gothic"/>
        <family val="2"/>
      </rPr>
      <t>2</t>
    </r>
    <r>
      <rPr>
        <sz val="12"/>
        <color theme="1"/>
        <rFont val="ＭＳ 明朝"/>
        <family val="1"/>
        <charset val="128"/>
      </rPr>
      <t>割</t>
    </r>
    <rPh sb="1" eb="2">
      <t>ワリ</t>
    </rPh>
    <phoneticPr fontId="1"/>
  </si>
  <si>
    <t>介　護　分
賦課基準額</t>
    <rPh sb="0" eb="1">
      <t>カイ</t>
    </rPh>
    <rPh sb="2" eb="3">
      <t>マモル</t>
    </rPh>
    <rPh sb="4" eb="5">
      <t>ブン</t>
    </rPh>
    <rPh sb="6" eb="8">
      <t>フカ</t>
    </rPh>
    <rPh sb="8" eb="10">
      <t>キジュン</t>
    </rPh>
    <rPh sb="10" eb="11">
      <t>ガク</t>
    </rPh>
    <phoneticPr fontId="1"/>
  </si>
  <si>
    <r>
      <rPr>
        <sz val="12"/>
        <color theme="1"/>
        <rFont val="Century Gothic"/>
        <family val="2"/>
      </rPr>
      <t>7</t>
    </r>
    <r>
      <rPr>
        <sz val="12"/>
        <color theme="1"/>
        <rFont val="ＭＳ Ｐゴシック"/>
        <family val="3"/>
        <charset val="128"/>
      </rPr>
      <t>割軽減となる世帯</t>
    </r>
    <r>
      <rPr>
        <sz val="12"/>
        <color theme="1"/>
        <rFont val="ＭＳ 明朝"/>
        <family val="1"/>
        <charset val="128"/>
      </rPr>
      <t/>
    </r>
    <rPh sb="1" eb="2">
      <t>ワリ</t>
    </rPh>
    <rPh sb="2" eb="4">
      <t>ケイゲン</t>
    </rPh>
    <rPh sb="7" eb="9">
      <t>セタイ</t>
    </rPh>
    <phoneticPr fontId="1"/>
  </si>
  <si>
    <r>
      <rPr>
        <sz val="12"/>
        <color theme="1"/>
        <rFont val="Century Gothic"/>
        <family val="2"/>
      </rPr>
      <t>5</t>
    </r>
    <r>
      <rPr>
        <sz val="12"/>
        <color theme="1"/>
        <rFont val="ＭＳ Ｐゴシック"/>
        <family val="3"/>
        <charset val="128"/>
      </rPr>
      <t>割軽減となる世帯</t>
    </r>
    <r>
      <rPr>
        <sz val="12"/>
        <color theme="1"/>
        <rFont val="ＭＳ 明朝"/>
        <family val="1"/>
        <charset val="128"/>
      </rPr>
      <t/>
    </r>
    <rPh sb="1" eb="2">
      <t>ワリ</t>
    </rPh>
    <rPh sb="2" eb="4">
      <t>ケイゲン</t>
    </rPh>
    <rPh sb="7" eb="9">
      <t>セタイ</t>
    </rPh>
    <phoneticPr fontId="1"/>
  </si>
  <si>
    <r>
      <rPr>
        <sz val="12"/>
        <color theme="1"/>
        <rFont val="Century Gothic"/>
        <family val="2"/>
      </rPr>
      <t>2</t>
    </r>
    <r>
      <rPr>
        <sz val="12"/>
        <color theme="1"/>
        <rFont val="ＭＳ Ｐゴシック"/>
        <family val="3"/>
        <charset val="128"/>
      </rPr>
      <t>割軽減となる世帯</t>
    </r>
    <r>
      <rPr>
        <sz val="12"/>
        <color theme="1"/>
        <rFont val="ＭＳ 明朝"/>
        <family val="1"/>
        <charset val="128"/>
      </rPr>
      <t/>
    </r>
    <rPh sb="1" eb="2">
      <t>ワリ</t>
    </rPh>
    <rPh sb="2" eb="4">
      <t>ケイゲン</t>
    </rPh>
    <rPh sb="7" eb="9">
      <t>セタイ</t>
    </rPh>
    <phoneticPr fontId="1"/>
  </si>
  <si>
    <t>以下</t>
    <rPh sb="0" eb="2">
      <t>イカ</t>
    </rPh>
    <phoneticPr fontId="1"/>
  </si>
  <si>
    <t>軽減判定総所得が</t>
    <rPh sb="0" eb="2">
      <t>ケイゲン</t>
    </rPh>
    <rPh sb="2" eb="4">
      <t>ハンテイ</t>
    </rPh>
    <rPh sb="4" eb="5">
      <t>ソウ</t>
    </rPh>
    <rPh sb="5" eb="7">
      <t>ショトク</t>
    </rPh>
    <phoneticPr fontId="1"/>
  </si>
  <si>
    <t>区　　分</t>
    <rPh sb="0" eb="1">
      <t>ク</t>
    </rPh>
    <rPh sb="3" eb="4">
      <t>ブン</t>
    </rPh>
    <phoneticPr fontId="1"/>
  </si>
  <si>
    <t>所　得　基　準</t>
    <rPh sb="0" eb="1">
      <t>トコロ</t>
    </rPh>
    <rPh sb="2" eb="3">
      <t>エ</t>
    </rPh>
    <rPh sb="4" eb="5">
      <t>モトイ</t>
    </rPh>
    <rPh sb="6" eb="7">
      <t>ジュン</t>
    </rPh>
    <phoneticPr fontId="1"/>
  </si>
  <si>
    <t>該当</t>
    <rPh sb="0" eb="2">
      <t>ガイトウ</t>
    </rPh>
    <phoneticPr fontId="1"/>
  </si>
  <si>
    <t>以上</t>
    <rPh sb="0" eb="2">
      <t>イジョウ</t>
    </rPh>
    <phoneticPr fontId="1"/>
  </si>
  <si>
    <t>軽　減　な　し</t>
    <rPh sb="0" eb="1">
      <t>ケイ</t>
    </rPh>
    <rPh sb="2" eb="3">
      <t>ゲン</t>
    </rPh>
    <phoneticPr fontId="1"/>
  </si>
  <si>
    <t>医_均等割</t>
    <rPh sb="0" eb="1">
      <t>イ</t>
    </rPh>
    <rPh sb="2" eb="5">
      <t>キントウワリ</t>
    </rPh>
    <phoneticPr fontId="1"/>
  </si>
  <si>
    <t>医_平等割</t>
    <rPh sb="0" eb="1">
      <t>イ</t>
    </rPh>
    <rPh sb="2" eb="4">
      <t>ビョウドウ</t>
    </rPh>
    <rPh sb="4" eb="5">
      <t>ワリ</t>
    </rPh>
    <phoneticPr fontId="1"/>
  </si>
  <si>
    <t>後_均等割</t>
    <rPh sb="0" eb="1">
      <t>アト</t>
    </rPh>
    <rPh sb="2" eb="5">
      <t>キントウワリ</t>
    </rPh>
    <phoneticPr fontId="1"/>
  </si>
  <si>
    <t>介_均等割</t>
    <rPh sb="0" eb="1">
      <t>カイ</t>
    </rPh>
    <rPh sb="2" eb="5">
      <t>キントウワリ</t>
    </rPh>
    <phoneticPr fontId="1"/>
  </si>
  <si>
    <t>子_医_軽減</t>
    <rPh sb="0" eb="1">
      <t>コ</t>
    </rPh>
    <rPh sb="2" eb="3">
      <t>イ</t>
    </rPh>
    <rPh sb="4" eb="6">
      <t>ケイゲン</t>
    </rPh>
    <phoneticPr fontId="1"/>
  </si>
  <si>
    <t>子_後_軽減</t>
    <rPh sb="0" eb="1">
      <t>コ</t>
    </rPh>
    <rPh sb="2" eb="3">
      <t>ゴ</t>
    </rPh>
    <rPh sb="4" eb="6">
      <t>ケイゲン</t>
    </rPh>
    <phoneticPr fontId="1"/>
  </si>
  <si>
    <t>当該世帯の均等割・平等割等の基礎データ（軽減判定後）</t>
    <rPh sb="0" eb="2">
      <t>トウガイ</t>
    </rPh>
    <rPh sb="2" eb="4">
      <t>セタイ</t>
    </rPh>
    <rPh sb="5" eb="8">
      <t>キントウワリ</t>
    </rPh>
    <rPh sb="9" eb="11">
      <t>ビョウドウ</t>
    </rPh>
    <rPh sb="11" eb="12">
      <t>ワリ</t>
    </rPh>
    <rPh sb="12" eb="13">
      <t>トウ</t>
    </rPh>
    <rPh sb="14" eb="16">
      <t>キソ</t>
    </rPh>
    <rPh sb="20" eb="22">
      <t>ケイゲン</t>
    </rPh>
    <rPh sb="22" eb="24">
      <t>ハンテイ</t>
    </rPh>
    <rPh sb="24" eb="25">
      <t>ゴ</t>
    </rPh>
    <phoneticPr fontId="1"/>
  </si>
  <si>
    <t>○ 算定の基礎となるデータ</t>
    <rPh sb="2" eb="4">
      <t>サンテイ</t>
    </rPh>
    <rPh sb="5" eb="7">
      <t>キソ</t>
    </rPh>
    <phoneticPr fontId="1"/>
  </si>
  <si>
    <t>総所得金額</t>
    <rPh sb="0" eb="3">
      <t>ソウショトク</t>
    </rPh>
    <rPh sb="3" eb="5">
      <t>キンガク</t>
    </rPh>
    <phoneticPr fontId="1"/>
  </si>
  <si>
    <t>賦課基準額</t>
    <rPh sb="0" eb="2">
      <t>フカ</t>
    </rPh>
    <rPh sb="2" eb="4">
      <t>キジュン</t>
    </rPh>
    <rPh sb="4" eb="5">
      <t>ガク</t>
    </rPh>
    <phoneticPr fontId="1"/>
  </si>
  <si>
    <t>被保険者数</t>
    <rPh sb="0" eb="4">
      <t>ヒホケンシャ</t>
    </rPh>
    <rPh sb="4" eb="5">
      <t>スウ</t>
    </rPh>
    <phoneticPr fontId="1"/>
  </si>
  <si>
    <t>判定基準</t>
    <rPh sb="0" eb="2">
      <t>ハンテイ</t>
    </rPh>
    <rPh sb="2" eb="4">
      <t>キジュン</t>
    </rPh>
    <phoneticPr fontId="1"/>
  </si>
  <si>
    <t>軽減判定額</t>
    <rPh sb="0" eb="2">
      <t>ケイゲン</t>
    </rPh>
    <rPh sb="2" eb="4">
      <t>ハンテイ</t>
    </rPh>
    <rPh sb="4" eb="5">
      <t>ガク</t>
    </rPh>
    <phoneticPr fontId="1"/>
  </si>
  <si>
    <t>軽　減　判　定</t>
    <rPh sb="0" eb="1">
      <t>ケイ</t>
    </rPh>
    <rPh sb="2" eb="3">
      <t>ゲン</t>
    </rPh>
    <rPh sb="4" eb="5">
      <t>ハン</t>
    </rPh>
    <rPh sb="6" eb="7">
      <t>テイ</t>
    </rPh>
    <phoneticPr fontId="1"/>
  </si>
  <si>
    <t>未就学児数</t>
    <rPh sb="0" eb="4">
      <t>ミシュウガクジ</t>
    </rPh>
    <rPh sb="4" eb="5">
      <t>スウ</t>
    </rPh>
    <phoneticPr fontId="1"/>
  </si>
  <si>
    <t>資産割額</t>
    <rPh sb="0" eb="2">
      <t>シサン</t>
    </rPh>
    <rPh sb="2" eb="3">
      <t>ワリ</t>
    </rPh>
    <rPh sb="3" eb="4">
      <t>ガク</t>
    </rPh>
    <phoneticPr fontId="1"/>
  </si>
  <si>
    <t>計</t>
    <rPh sb="0" eb="1">
      <t>ケイ</t>
    </rPh>
    <phoneticPr fontId="1"/>
  </si>
  <si>
    <r>
      <rPr>
        <sz val="12"/>
        <color theme="1"/>
        <rFont val="ＭＳ 明朝"/>
        <family val="1"/>
        <charset val="128"/>
      </rPr>
      <t>所　得　割　額</t>
    </r>
    <rPh sb="0" eb="1">
      <t>トコロ</t>
    </rPh>
    <rPh sb="2" eb="3">
      <t>エ</t>
    </rPh>
    <rPh sb="4" eb="5">
      <t>ワリ</t>
    </rPh>
    <rPh sb="6" eb="7">
      <t>ガク</t>
    </rPh>
    <phoneticPr fontId="1"/>
  </si>
  <si>
    <r>
      <rPr>
        <sz val="12"/>
        <color theme="1"/>
        <rFont val="ＭＳ 明朝"/>
        <family val="1"/>
        <charset val="128"/>
      </rPr>
      <t>均　等　割　額</t>
    </r>
    <rPh sb="0" eb="1">
      <t>キン</t>
    </rPh>
    <rPh sb="2" eb="3">
      <t>トウ</t>
    </rPh>
    <rPh sb="4" eb="5">
      <t>ワリ</t>
    </rPh>
    <rPh sb="6" eb="7">
      <t>ガク</t>
    </rPh>
    <phoneticPr fontId="1"/>
  </si>
  <si>
    <r>
      <rPr>
        <sz val="12"/>
        <color theme="1"/>
        <rFont val="ＭＳ 明朝"/>
        <family val="1"/>
        <charset val="128"/>
      </rPr>
      <t>未就学児軽減</t>
    </r>
    <rPh sb="0" eb="4">
      <t>ミシュウガクジ</t>
    </rPh>
    <rPh sb="4" eb="6">
      <t>ケイゲン</t>
    </rPh>
    <phoneticPr fontId="1"/>
  </si>
  <si>
    <r>
      <rPr>
        <sz val="12"/>
        <color theme="1"/>
        <rFont val="ＭＳ 明朝"/>
        <family val="1"/>
        <charset val="128"/>
      </rPr>
      <t>小　　　　　計</t>
    </r>
    <rPh sb="0" eb="1">
      <t>ショウ</t>
    </rPh>
    <rPh sb="6" eb="7">
      <t>ケイ</t>
    </rPh>
    <phoneticPr fontId="1"/>
  </si>
  <si>
    <r>
      <rPr>
        <sz val="12"/>
        <color theme="1"/>
        <rFont val="ＭＳ 明朝"/>
        <family val="1"/>
        <charset val="128"/>
      </rPr>
      <t>賦課限度額超過</t>
    </r>
    <rPh sb="0" eb="2">
      <t>フカ</t>
    </rPh>
    <rPh sb="2" eb="4">
      <t>ゲンド</t>
    </rPh>
    <rPh sb="4" eb="5">
      <t>ガク</t>
    </rPh>
    <rPh sb="5" eb="7">
      <t>チョウカ</t>
    </rPh>
    <phoneticPr fontId="1"/>
  </si>
  <si>
    <r>
      <rPr>
        <sz val="12"/>
        <color theme="1"/>
        <rFont val="ＭＳ 明朝"/>
        <family val="1"/>
        <charset val="128"/>
      </rPr>
      <t>年　　税　　額</t>
    </r>
    <rPh sb="0" eb="1">
      <t>ネン</t>
    </rPh>
    <rPh sb="3" eb="4">
      <t>ゼイ</t>
    </rPh>
    <rPh sb="6" eb="7">
      <t>ガク</t>
    </rPh>
    <phoneticPr fontId="1"/>
  </si>
  <si>
    <t>医　療　分</t>
    <rPh sb="0" eb="1">
      <t>イ</t>
    </rPh>
    <rPh sb="2" eb="3">
      <t>リョウ</t>
    </rPh>
    <rPh sb="4" eb="5">
      <t>ブン</t>
    </rPh>
    <phoneticPr fontId="1"/>
  </si>
  <si>
    <t>介　護　分</t>
    <rPh sb="0" eb="1">
      <t>カイ</t>
    </rPh>
    <rPh sb="2" eb="3">
      <t>マモル</t>
    </rPh>
    <rPh sb="4" eb="5">
      <t>ブン</t>
    </rPh>
    <phoneticPr fontId="1"/>
  </si>
  <si>
    <t>支　援　分</t>
    <rPh sb="0" eb="1">
      <t>シ</t>
    </rPh>
    <rPh sb="2" eb="3">
      <t>エン</t>
    </rPh>
    <rPh sb="4" eb="5">
      <t>ブン</t>
    </rPh>
    <phoneticPr fontId="1"/>
  </si>
  <si>
    <t>支　援　分</t>
    <phoneticPr fontId="1"/>
  </si>
  <si>
    <t>介　護　分</t>
    <phoneticPr fontId="1"/>
  </si>
  <si>
    <t>軽　　減</t>
    <phoneticPr fontId="1"/>
  </si>
  <si>
    <t>↓</t>
    <phoneticPr fontId="1"/>
  </si>
  <si>
    <r>
      <t>7</t>
    </r>
    <r>
      <rPr>
        <sz val="10"/>
        <color theme="1"/>
        <rFont val="ＭＳ Ｐゴシック"/>
        <family val="3"/>
        <charset val="128"/>
      </rPr>
      <t>割</t>
    </r>
    <rPh sb="1" eb="2">
      <t>ワリ</t>
    </rPh>
    <phoneticPr fontId="1"/>
  </si>
  <si>
    <r>
      <t>5</t>
    </r>
    <r>
      <rPr>
        <sz val="10"/>
        <color theme="1"/>
        <rFont val="ＭＳ Ｐゴシック"/>
        <family val="3"/>
        <charset val="128"/>
      </rPr>
      <t>割</t>
    </r>
    <rPh sb="1" eb="2">
      <t>ワリ</t>
    </rPh>
    <phoneticPr fontId="1"/>
  </si>
  <si>
    <r>
      <t>2</t>
    </r>
    <r>
      <rPr>
        <sz val="10"/>
        <color theme="1"/>
        <rFont val="ＭＳ Ｐゴシック"/>
        <family val="3"/>
        <charset val="128"/>
      </rPr>
      <t>割</t>
    </r>
    <rPh sb="1" eb="2">
      <t>ワリ</t>
    </rPh>
    <phoneticPr fontId="1"/>
  </si>
  <si>
    <t>調整控除額</t>
    <rPh sb="0" eb="2">
      <t>チョウセイ</t>
    </rPh>
    <rPh sb="2" eb="4">
      <t>コウジョ</t>
    </rPh>
    <rPh sb="4" eb="5">
      <t>ガク</t>
    </rPh>
    <phoneticPr fontId="1"/>
  </si>
  <si>
    <r>
      <t xml:space="preserve">年間の税額
</t>
    </r>
    <r>
      <rPr>
        <sz val="12"/>
        <color theme="1"/>
        <rFont val="ＭＳ 明朝"/>
        <family val="1"/>
        <charset val="128"/>
      </rPr>
      <t>( 試 算 額 )</t>
    </r>
    <rPh sb="0" eb="1">
      <t>ネン</t>
    </rPh>
    <rPh sb="1" eb="2">
      <t>カン</t>
    </rPh>
    <rPh sb="3" eb="5">
      <t>ゼイガク</t>
    </rPh>
    <rPh sb="8" eb="9">
      <t>タメシ</t>
    </rPh>
    <rPh sb="10" eb="11">
      <t>サン</t>
    </rPh>
    <rPh sb="12" eb="13">
      <t>ガク</t>
    </rPh>
    <phoneticPr fontId="1"/>
  </si>
  <si>
    <t>・年度中の加入期間が</t>
    <rPh sb="1" eb="4">
      <t>ネンドチュウ</t>
    </rPh>
    <rPh sb="5" eb="7">
      <t>カニュウ</t>
    </rPh>
    <rPh sb="7" eb="9">
      <t>キカン</t>
    </rPh>
    <phoneticPr fontId="1"/>
  </si>
  <si>
    <r>
      <rPr>
        <sz val="12"/>
        <color theme="1"/>
        <rFont val="Century Gothic"/>
        <family val="2"/>
      </rPr>
      <t>1</t>
    </r>
    <r>
      <rPr>
        <sz val="12"/>
        <color theme="1"/>
        <rFont val="ＭＳ 明朝"/>
        <family val="1"/>
        <charset val="128"/>
      </rPr>
      <t>ヶ月分</t>
    </r>
    <rPh sb="2" eb="3">
      <t>ゲツ</t>
    </rPh>
    <rPh sb="3" eb="4">
      <t>ブン</t>
    </rPh>
    <phoneticPr fontId="1"/>
  </si>
  <si>
    <t>年　額</t>
    <rPh sb="0" eb="1">
      <t>ネン</t>
    </rPh>
    <rPh sb="2" eb="3">
      <t>ガク</t>
    </rPh>
    <phoneticPr fontId="1"/>
  </si>
  <si>
    <t>差引月数</t>
    <rPh sb="0" eb="1">
      <t>サ</t>
    </rPh>
    <rPh sb="1" eb="2">
      <t>ヒ</t>
    </rPh>
    <rPh sb="2" eb="3">
      <t>ゲツ</t>
    </rPh>
    <rPh sb="3" eb="4">
      <t>スウ</t>
    </rPh>
    <phoneticPr fontId="1"/>
  </si>
  <si>
    <t>差引額</t>
    <rPh sb="0" eb="2">
      <t>サシヒキ</t>
    </rPh>
    <rPh sb="2" eb="3">
      <t>ガク</t>
    </rPh>
    <phoneticPr fontId="1"/>
  </si>
  <si>
    <t>差引後</t>
    <rPh sb="0" eb="2">
      <t>サシヒキ</t>
    </rPh>
    <rPh sb="2" eb="3">
      <t>ゴ</t>
    </rPh>
    <phoneticPr fontId="1"/>
  </si>
  <si>
    <t>端数(切捨)</t>
    <rPh sb="0" eb="2">
      <t>ハスウ</t>
    </rPh>
    <rPh sb="3" eb="5">
      <t>キリス</t>
    </rPh>
    <phoneticPr fontId="1"/>
  </si>
  <si>
    <t>小　計</t>
    <rPh sb="0" eb="1">
      <t>ショウ</t>
    </rPh>
    <rPh sb="2" eb="3">
      <t>ケイ</t>
    </rPh>
    <phoneticPr fontId="1"/>
  </si>
  <si>
    <t>合　計</t>
    <rPh sb="0" eb="1">
      <t>ゴウ</t>
    </rPh>
    <rPh sb="2" eb="3">
      <t>ケイ</t>
    </rPh>
    <phoneticPr fontId="1"/>
  </si>
  <si>
    <t>医療分</t>
    <rPh sb="0" eb="2">
      <t>イリョウ</t>
    </rPh>
    <rPh sb="2" eb="3">
      <t>ブン</t>
    </rPh>
    <phoneticPr fontId="1"/>
  </si>
  <si>
    <t>支援分</t>
    <rPh sb="0" eb="2">
      <t>シエン</t>
    </rPh>
    <rPh sb="2" eb="3">
      <t>ブン</t>
    </rPh>
    <phoneticPr fontId="1"/>
  </si>
  <si>
    <t>介護分</t>
    <rPh sb="0" eb="2">
      <t>カイゴ</t>
    </rPh>
    <rPh sb="2" eb="3">
      <t>ブン</t>
    </rPh>
    <phoneticPr fontId="1"/>
  </si>
  <si>
    <t>：</t>
    <phoneticPr fontId="1"/>
  </si>
  <si>
    <t>　 端数処理の関係で、上記の
← １ヶ月あたりの額とズレが
　 生じることがあります。</t>
    <rPh sb="2" eb="4">
      <t>ハスウ</t>
    </rPh>
    <rPh sb="4" eb="6">
      <t>ショリ</t>
    </rPh>
    <rPh sb="7" eb="9">
      <t>カンケイ</t>
    </rPh>
    <rPh sb="11" eb="13">
      <t>ジョウキ</t>
    </rPh>
    <rPh sb="19" eb="20">
      <t>ゲツ</t>
    </rPh>
    <rPh sb="24" eb="25">
      <t>ガク</t>
    </rPh>
    <rPh sb="32" eb="33">
      <t>ショウ</t>
    </rPh>
    <phoneticPr fontId="1"/>
  </si>
  <si>
    <t>月割計算</t>
    <rPh sb="0" eb="2">
      <t>ツキワリ</t>
    </rPh>
    <rPh sb="2" eb="4">
      <t>ケイサン</t>
    </rPh>
    <phoneticPr fontId="1"/>
  </si>
  <si>
    <t>・国民健康保険税試算額の内訳</t>
    <rPh sb="1" eb="3">
      <t>コクミン</t>
    </rPh>
    <rPh sb="3" eb="5">
      <t>ケンコウ</t>
    </rPh>
    <rPh sb="5" eb="7">
      <t>ホケン</t>
    </rPh>
    <rPh sb="7" eb="8">
      <t>ゼイ</t>
    </rPh>
    <rPh sb="8" eb="10">
      <t>シサン</t>
    </rPh>
    <rPh sb="10" eb="11">
      <t>ガク</t>
    </rPh>
    <rPh sb="11" eb="12">
      <t>サンガク</t>
    </rPh>
    <rPh sb="12" eb="14">
      <t>ウチワケ</t>
    </rPh>
    <phoneticPr fontId="1"/>
  </si>
  <si>
    <t>年齢</t>
    <rPh sb="0" eb="2">
      <t>ネンレイ</t>
    </rPh>
    <phoneticPr fontId="1"/>
  </si>
  <si>
    <t>年　　齢</t>
    <rPh sb="0" eb="1">
      <t>ネン</t>
    </rPh>
    <rPh sb="3" eb="4">
      <t>トシ</t>
    </rPh>
    <phoneticPr fontId="1"/>
  </si>
  <si>
    <t xml:space="preserve">その方が未就学児の場合 ☑ に変更してください </t>
    <rPh sb="2" eb="3">
      <t>カタ</t>
    </rPh>
    <rPh sb="4" eb="8">
      <t>ミシュウガクジ</t>
    </rPh>
    <rPh sb="9" eb="11">
      <t>バアイ</t>
    </rPh>
    <phoneticPr fontId="1"/>
  </si>
  <si>
    <t>収入のない方や乳幼児も含めて、加入する人数分 ☑ に変更してください。</t>
    <rPh sb="0" eb="2">
      <t>シュウニュウ</t>
    </rPh>
    <rPh sb="5" eb="6">
      <t>カタ</t>
    </rPh>
    <rPh sb="7" eb="10">
      <t>ニュウヨウジ</t>
    </rPh>
    <rPh sb="11" eb="12">
      <t>フク</t>
    </rPh>
    <rPh sb="15" eb="17">
      <t>カニュウ</t>
    </rPh>
    <rPh sb="19" eb="22">
      <t>ニンズウブン</t>
    </rPh>
    <rPh sb="26" eb="28">
      <t>ヘンコウ</t>
    </rPh>
    <phoneticPr fontId="1"/>
  </si>
  <si>
    <t>その他所得</t>
    <rPh sb="2" eb="3">
      <t>タ</t>
    </rPh>
    <rPh sb="3" eb="5">
      <t>ショトク</t>
    </rPh>
    <phoneticPr fontId="1"/>
  </si>
  <si>
    <r>
      <rPr>
        <sz val="12"/>
        <color theme="1"/>
        <rFont val="Century Gothic"/>
        <family val="2"/>
      </rPr>
      <t>65</t>
    </r>
    <r>
      <rPr>
        <sz val="12"/>
        <color theme="1"/>
        <rFont val="ＭＳ 明朝"/>
        <family val="1"/>
        <charset val="128"/>
      </rPr>
      <t>歳以上</t>
    </r>
    <r>
      <rPr>
        <sz val="12"/>
        <color theme="1"/>
        <rFont val="Century Gothic"/>
        <family val="2"/>
      </rPr>
      <t>75</t>
    </r>
    <r>
      <rPr>
        <sz val="12"/>
        <color theme="1"/>
        <rFont val="ＭＳ 明朝"/>
        <family val="1"/>
        <charset val="128"/>
      </rPr>
      <t>歳未満</t>
    </r>
    <rPh sb="2" eb="5">
      <t>サイイジョウ</t>
    </rPh>
    <rPh sb="7" eb="8">
      <t>サイ</t>
    </rPh>
    <rPh sb="8" eb="10">
      <t>ミマン</t>
    </rPh>
    <phoneticPr fontId="1"/>
  </si>
  <si>
    <t>…</t>
    <phoneticPr fontId="1"/>
  </si>
  <si>
    <r>
      <rPr>
        <sz val="12"/>
        <color theme="1"/>
        <rFont val="Century Gothic"/>
        <family val="2"/>
      </rPr>
      <t>1</t>
    </r>
    <r>
      <rPr>
        <sz val="12"/>
        <color theme="1"/>
        <rFont val="ＭＳ 明朝"/>
        <family val="1"/>
        <charset val="128"/>
      </rPr>
      <t>月</t>
    </r>
    <r>
      <rPr>
        <sz val="12"/>
        <color theme="1"/>
        <rFont val="Century Gothic"/>
        <family val="2"/>
      </rPr>
      <t>1</t>
    </r>
    <r>
      <rPr>
        <sz val="12"/>
        <color theme="1"/>
        <rFont val="ＭＳ 明朝"/>
        <family val="1"/>
        <charset val="128"/>
      </rPr>
      <t>日時点での年齢を選択し、給与収入・年金収入・その他所得を入力してください。</t>
    </r>
    <rPh sb="8" eb="10">
      <t>ネンレイ</t>
    </rPh>
    <rPh sb="11" eb="13">
      <t>センタク</t>
    </rPh>
    <rPh sb="15" eb="17">
      <t>キュウヨ</t>
    </rPh>
    <rPh sb="17" eb="19">
      <t>シュウニュウ</t>
    </rPh>
    <rPh sb="20" eb="22">
      <t>ネンキン</t>
    </rPh>
    <rPh sb="22" eb="24">
      <t>シュウニュウ</t>
    </rPh>
    <rPh sb="27" eb="28">
      <t>タ</t>
    </rPh>
    <rPh sb="28" eb="30">
      <t>ショトク</t>
    </rPh>
    <rPh sb="31" eb="33">
      <t>ニュウリョク</t>
    </rPh>
    <phoneticPr fontId="1"/>
  </si>
  <si>
    <t>別表（世帯主が国保被保険者でない場合に入力）</t>
    <rPh sb="0" eb="2">
      <t>ベッピョウ</t>
    </rPh>
    <rPh sb="3" eb="6">
      <t>セタイヌシ</t>
    </rPh>
    <rPh sb="7" eb="9">
      <t>コクホ</t>
    </rPh>
    <rPh sb="9" eb="13">
      <t>ヒホケンシャ</t>
    </rPh>
    <rPh sb="16" eb="18">
      <t>バアイ</t>
    </rPh>
    <rPh sb="19" eb="21">
      <t>ニュウリョク</t>
    </rPh>
    <phoneticPr fontId="1"/>
  </si>
  <si>
    <r>
      <rPr>
        <sz val="12"/>
        <color theme="1"/>
        <rFont val="ＭＳ 明朝"/>
        <family val="1"/>
        <charset val="128"/>
      </rPr>
      <t>端　　数</t>
    </r>
    <r>
      <rPr>
        <sz val="12"/>
        <color theme="1"/>
        <rFont val="Century Gothic"/>
        <family val="2"/>
      </rPr>
      <t xml:space="preserve"> (</t>
    </r>
    <r>
      <rPr>
        <sz val="12"/>
        <color theme="1"/>
        <rFont val="ＭＳ 明朝"/>
        <family val="1"/>
        <charset val="128"/>
      </rPr>
      <t>切捨</t>
    </r>
    <r>
      <rPr>
        <sz val="12"/>
        <color theme="1"/>
        <rFont val="Century Gothic"/>
        <family val="2"/>
      </rPr>
      <t>)</t>
    </r>
    <rPh sb="0" eb="1">
      <t>ハシ</t>
    </rPh>
    <rPh sb="3" eb="4">
      <t>カズ</t>
    </rPh>
    <rPh sb="6" eb="7">
      <t>サイ</t>
    </rPh>
    <rPh sb="7" eb="8">
      <t>シャ</t>
    </rPh>
    <phoneticPr fontId="1"/>
  </si>
  <si>
    <t>ヶ月分の試算額</t>
    <rPh sb="1" eb="2">
      <t>ゲツ</t>
    </rPh>
    <rPh sb="2" eb="3">
      <t>ブン</t>
    </rPh>
    <rPh sb="4" eb="6">
      <t>シサン</t>
    </rPh>
    <rPh sb="6" eb="7">
      <t>ガク</t>
    </rPh>
    <phoneticPr fontId="1"/>
  </si>
  <si>
    <t>・</t>
    <phoneticPr fontId="1"/>
  </si>
  <si>
    <r>
      <t>世帯主が国保でない場合は、世帯主の情報は別表にご入力ください。</t>
    </r>
    <r>
      <rPr>
        <sz val="9"/>
        <color theme="1"/>
        <rFont val="ＭＳ 明朝"/>
        <family val="1"/>
        <charset val="128"/>
      </rPr>
      <t>※</t>
    </r>
    <r>
      <rPr>
        <sz val="9"/>
        <color theme="1"/>
        <rFont val="Century Gothic"/>
        <family val="2"/>
      </rPr>
      <t>1</t>
    </r>
    <r>
      <rPr>
        <sz val="9"/>
        <color theme="1"/>
        <rFont val="ＭＳ 明朝"/>
        <family val="1"/>
        <charset val="128"/>
      </rPr>
      <t xml:space="preserve"> </t>
    </r>
    <rPh sb="0" eb="3">
      <t>セタイヌシ</t>
    </rPh>
    <rPh sb="4" eb="6">
      <t>コクホ</t>
    </rPh>
    <rPh sb="9" eb="11">
      <t>バアイ</t>
    </rPh>
    <rPh sb="13" eb="16">
      <t>セタイヌシ</t>
    </rPh>
    <rPh sb="17" eb="19">
      <t>ジョウホウ</t>
    </rPh>
    <rPh sb="20" eb="22">
      <t>ベッピョウ</t>
    </rPh>
    <rPh sb="24" eb="26">
      <t>ニュウリョク</t>
    </rPh>
    <phoneticPr fontId="1"/>
  </si>
  <si>
    <r>
      <rPr>
        <sz val="10"/>
        <color theme="1"/>
        <rFont val="Century Gothic"/>
        <family val="2"/>
      </rPr>
      <t>1</t>
    </r>
    <r>
      <rPr>
        <sz val="10"/>
        <color theme="1"/>
        <rFont val="ＭＳ 明朝"/>
        <family val="1"/>
        <charset val="128"/>
      </rPr>
      <t>ヶ月あたりの額</t>
    </r>
    <phoneticPr fontId="1"/>
  </si>
  <si>
    <r>
      <t>※</t>
    </r>
    <r>
      <rPr>
        <sz val="12"/>
        <color theme="1"/>
        <rFont val="Century Gothic"/>
        <family val="2"/>
      </rPr>
      <t>1</t>
    </r>
    <r>
      <rPr>
        <sz val="12"/>
        <color theme="1"/>
        <rFont val="ＭＳ 明朝"/>
        <family val="1"/>
        <charset val="128"/>
      </rPr>
      <t xml:space="preserve"> 軽減判定のため、世帯主が市の国民健康保険以外に加入する場合（擬制世帯主になり</t>
    </r>
    <rPh sb="26" eb="28">
      <t>カニュウ</t>
    </rPh>
    <phoneticPr fontId="1"/>
  </si>
  <si>
    <t>　　ます）は、「別表（世帯主が国保被保険者でない場合に入力）」に入力してください。</t>
    <phoneticPr fontId="1"/>
  </si>
  <si>
    <t>● 公的年金等の源泉徴収票の場合</t>
    <phoneticPr fontId="1"/>
  </si>
  <si>
    <t>☑</t>
    <phoneticPr fontId="1"/>
  </si>
  <si>
    <r>
      <rPr>
        <sz val="12"/>
        <color theme="1"/>
        <rFont val="Century Gothic"/>
        <family val="2"/>
      </rPr>
      <t>65</t>
    </r>
    <r>
      <rPr>
        <sz val="12"/>
        <color theme="1"/>
        <rFont val="ＭＳ 明朝"/>
        <family val="1"/>
        <charset val="128"/>
      </rPr>
      <t>歳以上</t>
    </r>
    <r>
      <rPr>
        <sz val="12"/>
        <color theme="1"/>
        <rFont val="Century Gothic"/>
        <family val="2"/>
      </rPr>
      <t>75</t>
    </r>
    <r>
      <rPr>
        <sz val="12"/>
        <color theme="1"/>
        <rFont val="ＭＳ 明朝"/>
        <family val="1"/>
        <charset val="128"/>
      </rPr>
      <t>歳未満</t>
    </r>
    <rPh sb="2" eb="5">
      <t>サイイジョウ</t>
    </rPh>
    <rPh sb="7" eb="10">
      <t>サイミマン</t>
    </rPh>
    <phoneticPr fontId="1"/>
  </si>
  <si>
    <t>・源泉徴収票の「支払金額」に記載されている金額を入力欄の「年金収入」欄に入力します。</t>
    <rPh sb="26" eb="27">
      <t>ラン</t>
    </rPh>
    <phoneticPr fontId="1"/>
  </si>
  <si>
    <t>　遺族年金、障害年金は収入から除いてください。</t>
    <phoneticPr fontId="1"/>
  </si>
  <si>
    <t>※複数個所から年金を受け取っている場合は全て合計した金額を入力してください。</t>
    <phoneticPr fontId="1"/>
  </si>
  <si>
    <t>● 給与の源泉徴収票の場合</t>
    <phoneticPr fontId="1"/>
  </si>
  <si>
    <r>
      <rPr>
        <sz val="12"/>
        <color theme="1"/>
        <rFont val="Century Gothic"/>
        <family val="2"/>
      </rPr>
      <t>40</t>
    </r>
    <r>
      <rPr>
        <sz val="12"/>
        <color theme="1"/>
        <rFont val="ＭＳ 明朝"/>
        <family val="1"/>
        <charset val="128"/>
      </rPr>
      <t>歳以上</t>
    </r>
    <r>
      <rPr>
        <sz val="12"/>
        <color theme="1"/>
        <rFont val="Century Gothic"/>
        <family val="2"/>
      </rPr>
      <t>65</t>
    </r>
    <r>
      <rPr>
        <sz val="12"/>
        <color theme="1"/>
        <rFont val="ＭＳ 明朝"/>
        <family val="1"/>
        <charset val="128"/>
      </rPr>
      <t>歳未満</t>
    </r>
    <rPh sb="2" eb="5">
      <t>サイイジョウ</t>
    </rPh>
    <rPh sb="7" eb="10">
      <t>サイミマン</t>
    </rPh>
    <phoneticPr fontId="1"/>
  </si>
  <si>
    <t>・源泉徴収票の「支払金額」に記載されている金額を入力欄の「給与収入」欄に入力します。</t>
    <rPh sb="26" eb="27">
      <t>ラン</t>
    </rPh>
    <rPh sb="29" eb="31">
      <t>キュウヨ</t>
    </rPh>
    <phoneticPr fontId="1"/>
  </si>
  <si>
    <t>※複数個所から給与を受け取っている場合は全て合計した金額を入力してください。</t>
    <phoneticPr fontId="1"/>
  </si>
  <si>
    <t>● 確定申告書の場合</t>
    <phoneticPr fontId="1"/>
  </si>
  <si>
    <r>
      <t>　申告書</t>
    </r>
    <r>
      <rPr>
        <sz val="11"/>
        <color theme="1"/>
        <rFont val="Century Gothic"/>
        <family val="2"/>
      </rPr>
      <t>A</t>
    </r>
    <rPh sb="1" eb="4">
      <t>シンコクショ</t>
    </rPh>
    <phoneticPr fontId="1"/>
  </si>
  <si>
    <r>
      <t>　申告書</t>
    </r>
    <r>
      <rPr>
        <sz val="11"/>
        <color theme="1"/>
        <rFont val="Century Gothic"/>
        <family val="2"/>
      </rPr>
      <t>B</t>
    </r>
    <rPh sb="1" eb="4">
      <t>シンコクショ</t>
    </rPh>
    <phoneticPr fontId="1"/>
  </si>
  <si>
    <r>
      <t>【申告書</t>
    </r>
    <r>
      <rPr>
        <sz val="12"/>
        <color theme="1"/>
        <rFont val="Century Gothic"/>
        <family val="2"/>
      </rPr>
      <t>A</t>
    </r>
    <r>
      <rPr>
        <sz val="12"/>
        <color theme="1"/>
        <rFont val="ＭＳ 明朝"/>
        <family val="1"/>
        <charset val="128"/>
      </rPr>
      <t>】</t>
    </r>
    <rPh sb="1" eb="4">
      <t>シンコクショ</t>
    </rPh>
    <phoneticPr fontId="1"/>
  </si>
  <si>
    <r>
      <t>【申告書</t>
    </r>
    <r>
      <rPr>
        <sz val="12"/>
        <color theme="1"/>
        <rFont val="Century Gothic"/>
        <family val="2"/>
      </rPr>
      <t>B</t>
    </r>
    <r>
      <rPr>
        <sz val="12"/>
        <color theme="1"/>
        <rFont val="ＭＳ 明朝"/>
        <family val="1"/>
        <charset val="128"/>
      </rPr>
      <t>】</t>
    </r>
    <rPh sb="1" eb="4">
      <t>シンコクショ</t>
    </rPh>
    <phoneticPr fontId="1"/>
  </si>
  <si>
    <t>　欄に入力します。</t>
    <phoneticPr fontId="1"/>
  </si>
  <si>
    <t>※給与・年金所得がある方が確定申告書を提出</t>
    <phoneticPr fontId="1"/>
  </si>
  <si>
    <t>　している場合は、「給与収入」、「年金収入」</t>
    <phoneticPr fontId="1"/>
  </si>
  <si>
    <t>　欄は入力せずに、「その他の所得」欄に確定</t>
    <phoneticPr fontId="1"/>
  </si>
  <si>
    <t>　申告書の所得金額の「所得金額等」の「合計」</t>
    <phoneticPr fontId="1"/>
  </si>
  <si>
    <t>※給与・年金所得がある方が確定申告書を提出</t>
    <phoneticPr fontId="1"/>
  </si>
  <si>
    <t>　している場合は、「給与収入」、「年金収入」</t>
    <phoneticPr fontId="1"/>
  </si>
  <si>
    <t>　欄は入力せずに、「その他の所得」欄に確定</t>
    <phoneticPr fontId="1"/>
  </si>
  <si>
    <r>
      <t>・申告書</t>
    </r>
    <r>
      <rPr>
        <sz val="12"/>
        <color theme="1"/>
        <rFont val="Century Gothic"/>
        <family val="2"/>
      </rPr>
      <t>A</t>
    </r>
    <r>
      <rPr>
        <sz val="12"/>
        <color theme="1"/>
        <rFont val="ＭＳ 明朝"/>
        <family val="1"/>
        <charset val="128"/>
      </rPr>
      <t>の「所得金額等」の「合計」⑧に記</t>
    </r>
    <rPh sb="1" eb="3">
      <t>シンコク</t>
    </rPh>
    <rPh sb="3" eb="4">
      <t>ショ</t>
    </rPh>
    <rPh sb="7" eb="9">
      <t>ショトク</t>
    </rPh>
    <rPh sb="9" eb="11">
      <t>キンガク</t>
    </rPh>
    <rPh sb="11" eb="12">
      <t>トウ</t>
    </rPh>
    <rPh sb="15" eb="17">
      <t>ゴウケイ</t>
    </rPh>
    <phoneticPr fontId="1"/>
  </si>
  <si>
    <t>　載されている金額を入力欄の「その他の所得」</t>
    <rPh sb="17" eb="18">
      <t>タ</t>
    </rPh>
    <phoneticPr fontId="1"/>
  </si>
  <si>
    <t>　⑧に記載されている金額を入力してください。</t>
    <phoneticPr fontId="1"/>
  </si>
  <si>
    <r>
      <t>・申告書</t>
    </r>
    <r>
      <rPr>
        <sz val="12"/>
        <color theme="1"/>
        <rFont val="Century Gothic"/>
        <family val="2"/>
      </rPr>
      <t>B</t>
    </r>
    <r>
      <rPr>
        <sz val="12"/>
        <color theme="1"/>
        <rFont val="ＭＳ 明朝"/>
        <family val="1"/>
        <charset val="128"/>
      </rPr>
      <t>の「所得金額等」の「合計」⑫に記</t>
    </r>
    <rPh sb="1" eb="3">
      <t>シンコク</t>
    </rPh>
    <rPh sb="3" eb="4">
      <t>ショ</t>
    </rPh>
    <rPh sb="7" eb="9">
      <t>ショトク</t>
    </rPh>
    <rPh sb="9" eb="11">
      <t>キンガク</t>
    </rPh>
    <rPh sb="11" eb="12">
      <t>トウ</t>
    </rPh>
    <rPh sb="15" eb="17">
      <t>ゴウケイ</t>
    </rPh>
    <phoneticPr fontId="1"/>
  </si>
  <si>
    <t>　⑫に記載されている金額を入力してください。</t>
    <phoneticPr fontId="1"/>
  </si>
  <si>
    <t>※退職所得は国保税の算定には関係しませんので入力する必要はありません。</t>
    <phoneticPr fontId="1"/>
  </si>
  <si>
    <t>※譲渡所得など分離課税所得がある場合は正確な算定ができません。</t>
    <phoneticPr fontId="1"/>
  </si>
  <si>
    <r>
      <t>令和</t>
    </r>
    <r>
      <rPr>
        <sz val="12"/>
        <color theme="1"/>
        <rFont val="Century Gothic"/>
        <family val="2"/>
      </rPr>
      <t>5</t>
    </r>
    <r>
      <rPr>
        <sz val="12"/>
        <color theme="1"/>
        <rFont val="ＭＳ ゴシック"/>
        <family val="3"/>
        <charset val="128"/>
      </rPr>
      <t>年</t>
    </r>
    <r>
      <rPr>
        <sz val="12"/>
        <color theme="1"/>
        <rFont val="Century Gothic"/>
        <family val="2"/>
      </rPr>
      <t>1</t>
    </r>
    <r>
      <rPr>
        <sz val="12"/>
        <color theme="1"/>
        <rFont val="ＭＳ ゴシック"/>
        <family val="3"/>
        <charset val="128"/>
      </rPr>
      <t>月から 申告書</t>
    </r>
    <r>
      <rPr>
        <sz val="12"/>
        <color theme="1"/>
        <rFont val="Century Gothic"/>
        <family val="2"/>
      </rPr>
      <t>A</t>
    </r>
    <r>
      <rPr>
        <sz val="12"/>
        <color theme="1"/>
        <rFont val="ＭＳ ゴシック"/>
        <family val="3"/>
        <charset val="128"/>
      </rPr>
      <t xml:space="preserve"> は廃止され 申告書</t>
    </r>
    <r>
      <rPr>
        <sz val="12"/>
        <color theme="1"/>
        <rFont val="Century Gothic"/>
        <family val="2"/>
      </rPr>
      <t>B</t>
    </r>
    <r>
      <rPr>
        <sz val="12"/>
        <color theme="1"/>
        <rFont val="ＭＳ ゴシック"/>
        <family val="3"/>
        <charset val="128"/>
      </rPr>
      <t xml:space="preserve"> に一本化されます</t>
    </r>
    <rPh sb="0" eb="2">
      <t>レイワ</t>
    </rPh>
    <rPh sb="3" eb="4">
      <t>ネン</t>
    </rPh>
    <rPh sb="5" eb="6">
      <t>ガツ</t>
    </rPh>
    <rPh sb="9" eb="12">
      <t>シンコクショ</t>
    </rPh>
    <rPh sb="15" eb="17">
      <t>ハイシ</t>
    </rPh>
    <rPh sb="20" eb="23">
      <t>シンコクショ</t>
    </rPh>
    <rPh sb="26" eb="29">
      <t>イッポンカ</t>
    </rPh>
    <phoneticPr fontId="1"/>
  </si>
  <si>
    <r>
      <t>○ 国民健康保険税の試算額  　</t>
    </r>
    <r>
      <rPr>
        <sz val="12"/>
        <color theme="1"/>
        <rFont val="ＭＳ 明朝"/>
        <family val="1"/>
        <charset val="128"/>
      </rPr>
      <t>※ 試算ですので実際の賦課額と異なる場合があります</t>
    </r>
    <rPh sb="2" eb="4">
      <t>コクミン</t>
    </rPh>
    <rPh sb="4" eb="6">
      <t>ケンコウ</t>
    </rPh>
    <rPh sb="6" eb="8">
      <t>ホケン</t>
    </rPh>
    <rPh sb="8" eb="9">
      <t>ゼイ</t>
    </rPh>
    <rPh sb="10" eb="12">
      <t>シサン</t>
    </rPh>
    <rPh sb="12" eb="13">
      <t>ガク</t>
    </rPh>
    <rPh sb="18" eb="20">
      <t>シサン</t>
    </rPh>
    <rPh sb="24" eb="26">
      <t>ジッサイ</t>
    </rPh>
    <rPh sb="27" eb="30">
      <t>フカガク</t>
    </rPh>
    <rPh sb="31" eb="32">
      <t>コト</t>
    </rPh>
    <rPh sb="34" eb="36">
      <t>バアイ</t>
    </rPh>
    <phoneticPr fontId="1"/>
  </si>
  <si>
    <t>I</t>
    <phoneticPr fontId="1"/>
  </si>
  <si>
    <t>J</t>
    <phoneticPr fontId="1"/>
  </si>
  <si>
    <t>K</t>
    <phoneticPr fontId="1"/>
  </si>
  <si>
    <t>L</t>
    <phoneticPr fontId="1"/>
  </si>
  <si>
    <t>［切捨</t>
    <rPh sb="1" eb="3">
      <t>キリス</t>
    </rPh>
    <phoneticPr fontId="1"/>
  </si>
  <si>
    <t>桁］）×</t>
    <rPh sb="0" eb="1">
      <t>ケタ</t>
    </rPh>
    <phoneticPr fontId="1"/>
  </si>
  <si>
    <t>＋</t>
    <phoneticPr fontId="1"/>
  </si>
  <si>
    <t>（収入金額×</t>
    <phoneticPr fontId="1"/>
  </si>
  <si>
    <t>＋（収入金額／</t>
    <phoneticPr fontId="1"/>
  </si>
  <si>
    <t>給与所得別表対応版</t>
    <rPh sb="0" eb="2">
      <t>キュウヨ</t>
    </rPh>
    <rPh sb="2" eb="4">
      <t>ショトク</t>
    </rPh>
    <rPh sb="4" eb="6">
      <t>ベッピョウ</t>
    </rPh>
    <rPh sb="6" eb="8">
      <t>タイオウ</t>
    </rPh>
    <rPh sb="8" eb="9">
      <t>バン</t>
    </rPh>
    <phoneticPr fontId="1"/>
  </si>
  <si>
    <r>
      <rPr>
        <sz val="12"/>
        <color theme="1"/>
        <rFont val="Century Gothic"/>
        <family val="2"/>
      </rPr>
      <t>65</t>
    </r>
    <r>
      <rPr>
        <sz val="12"/>
        <color theme="1"/>
        <rFont val="ＭＳ 明朝"/>
        <family val="1"/>
        <charset val="128"/>
      </rPr>
      <t>歳以上</t>
    </r>
    <rPh sb="2" eb="5">
      <t>サイイジョウ</t>
    </rPh>
    <phoneticPr fontId="1"/>
  </si>
  <si>
    <r>
      <t>令和</t>
    </r>
    <r>
      <rPr>
        <sz val="18"/>
        <color theme="1"/>
        <rFont val="Century Gothic"/>
        <family val="2"/>
      </rPr>
      <t>7</t>
    </r>
    <r>
      <rPr>
        <sz val="18"/>
        <color theme="1"/>
        <rFont val="ＭＳ 明朝"/>
        <family val="1"/>
        <charset val="128"/>
      </rPr>
      <t>年度国民健康保険税の試算</t>
    </r>
    <phoneticPr fontId="1"/>
  </si>
  <si>
    <r>
      <t>令和</t>
    </r>
    <r>
      <rPr>
        <sz val="12"/>
        <color theme="1"/>
        <rFont val="Century Gothic"/>
        <family val="2"/>
      </rPr>
      <t>7</t>
    </r>
    <r>
      <rPr>
        <sz val="12"/>
        <color theme="1"/>
        <rFont val="ＭＳ 明朝"/>
        <family val="1"/>
        <charset val="128"/>
      </rPr>
      <t>年</t>
    </r>
    <r>
      <rPr>
        <sz val="12"/>
        <color theme="1"/>
        <rFont val="Century Gothic"/>
        <family val="2"/>
      </rPr>
      <t>1</t>
    </r>
    <r>
      <rPr>
        <sz val="12"/>
        <color theme="1"/>
        <rFont val="ＭＳ 明朝"/>
        <family val="1"/>
        <charset val="128"/>
      </rPr>
      <t>月</t>
    </r>
    <r>
      <rPr>
        <sz val="12"/>
        <color theme="1"/>
        <rFont val="Century Gothic"/>
        <family val="2"/>
      </rPr>
      <t>1</t>
    </r>
    <r>
      <rPr>
        <sz val="12"/>
        <color theme="1"/>
        <rFont val="ＭＳ 明朝"/>
        <family val="1"/>
        <charset val="128"/>
      </rPr>
      <t>日時点での年齢を選んでください。</t>
    </r>
    <phoneticPr fontId="1"/>
  </si>
  <si>
    <r>
      <t>※令和</t>
    </r>
    <r>
      <rPr>
        <sz val="10.5"/>
        <color theme="1"/>
        <rFont val="Century Gothic"/>
        <family val="2"/>
      </rPr>
      <t>7</t>
    </r>
    <r>
      <rPr>
        <sz val="10.5"/>
        <color theme="1"/>
        <rFont val="ＭＳ 明朝"/>
        <family val="1"/>
        <charset val="128"/>
      </rPr>
      <t>年</t>
    </r>
    <r>
      <rPr>
        <sz val="10.5"/>
        <color theme="1"/>
        <rFont val="Century Gothic"/>
        <family val="2"/>
      </rPr>
      <t>1</t>
    </r>
    <r>
      <rPr>
        <sz val="10.5"/>
        <color theme="1"/>
        <rFont val="ＭＳ 明朝"/>
        <family val="1"/>
        <charset val="128"/>
      </rPr>
      <t>月～</t>
    </r>
    <r>
      <rPr>
        <sz val="10.5"/>
        <color theme="1"/>
        <rFont val="Century Gothic"/>
        <family val="2"/>
      </rPr>
      <t>4</t>
    </r>
    <r>
      <rPr>
        <sz val="10.5"/>
        <color theme="1"/>
        <rFont val="ＭＳ 明朝"/>
        <family val="1"/>
        <charset val="128"/>
      </rPr>
      <t>月の間</t>
    </r>
    <r>
      <rPr>
        <sz val="10.5"/>
        <color theme="1"/>
        <rFont val="Century Gothic"/>
        <family val="2"/>
      </rPr>
      <t>40</t>
    </r>
    <r>
      <rPr>
        <sz val="10.5"/>
        <color theme="1"/>
        <rFont val="ＭＳ 明朝"/>
        <family val="1"/>
        <charset val="128"/>
      </rPr>
      <t>歳を迎える方は、「</t>
    </r>
    <r>
      <rPr>
        <sz val="10.5"/>
        <color theme="1"/>
        <rFont val="Century Gothic"/>
        <family val="2"/>
      </rPr>
      <t>40</t>
    </r>
    <r>
      <rPr>
        <sz val="10.5"/>
        <color theme="1"/>
        <rFont val="ＭＳ 明朝"/>
        <family val="1"/>
        <charset val="128"/>
      </rPr>
      <t>歳以上</t>
    </r>
    <r>
      <rPr>
        <sz val="10.5"/>
        <color theme="1"/>
        <rFont val="Century Gothic"/>
        <family val="2"/>
      </rPr>
      <t>65</t>
    </r>
    <r>
      <rPr>
        <sz val="10.5"/>
        <color theme="1"/>
        <rFont val="ＭＳ 明朝"/>
        <family val="1"/>
        <charset val="128"/>
      </rPr>
      <t>歳未満」としてください。
　令和</t>
    </r>
    <r>
      <rPr>
        <sz val="10.5"/>
        <color theme="1"/>
        <rFont val="Century Gothic"/>
        <family val="2"/>
      </rPr>
      <t>7</t>
    </r>
    <r>
      <rPr>
        <sz val="10.5"/>
        <color theme="1"/>
        <rFont val="ＭＳ 明朝"/>
        <family val="1"/>
        <charset val="128"/>
      </rPr>
      <t>年</t>
    </r>
    <r>
      <rPr>
        <sz val="10.5"/>
        <color theme="1"/>
        <rFont val="Century Gothic"/>
        <family val="2"/>
      </rPr>
      <t>5</t>
    </r>
    <r>
      <rPr>
        <sz val="10.5"/>
        <color theme="1"/>
        <rFont val="ＭＳ 明朝"/>
        <family val="1"/>
        <charset val="128"/>
      </rPr>
      <t>月～令和</t>
    </r>
    <r>
      <rPr>
        <sz val="10.5"/>
        <color theme="1"/>
        <rFont val="Century Gothic"/>
        <family val="2"/>
      </rPr>
      <t>8</t>
    </r>
    <r>
      <rPr>
        <sz val="10.5"/>
        <color theme="1"/>
        <rFont val="ＭＳ 明朝"/>
        <family val="1"/>
        <charset val="128"/>
      </rPr>
      <t>年</t>
    </r>
    <r>
      <rPr>
        <sz val="10.5"/>
        <color theme="1"/>
        <rFont val="Century Gothic"/>
        <family val="2"/>
      </rPr>
      <t>3</t>
    </r>
    <r>
      <rPr>
        <sz val="10.5"/>
        <color theme="1"/>
        <rFont val="ＭＳ 明朝"/>
        <family val="1"/>
        <charset val="128"/>
      </rPr>
      <t>月の間に</t>
    </r>
    <r>
      <rPr>
        <sz val="10.5"/>
        <color theme="1"/>
        <rFont val="Century Gothic"/>
        <family val="2"/>
      </rPr>
      <t>40</t>
    </r>
    <r>
      <rPr>
        <sz val="10.5"/>
        <color theme="1"/>
        <rFont val="ＭＳ 明朝"/>
        <family val="1"/>
        <charset val="128"/>
      </rPr>
      <t>歳を迎える方は、「</t>
    </r>
    <r>
      <rPr>
        <sz val="10.5"/>
        <color theme="1"/>
        <rFont val="Century Gothic"/>
        <family val="2"/>
      </rPr>
      <t>40</t>
    </r>
    <r>
      <rPr>
        <sz val="10.5"/>
        <color theme="1"/>
        <rFont val="ＭＳ 明朝"/>
        <family val="1"/>
        <charset val="128"/>
      </rPr>
      <t>歳未満」の税額と「</t>
    </r>
    <r>
      <rPr>
        <sz val="10.5"/>
        <color theme="1"/>
        <rFont val="Century Gothic"/>
        <family val="2"/>
      </rPr>
      <t>40</t>
    </r>
    <r>
      <rPr>
        <sz val="10.5"/>
        <color theme="1"/>
        <rFont val="ＭＳ 明朝"/>
        <family val="1"/>
        <charset val="128"/>
      </rPr>
      <t>歳
　以上</t>
    </r>
    <r>
      <rPr>
        <sz val="10.5"/>
        <color theme="1"/>
        <rFont val="Century Gothic"/>
        <family val="2"/>
      </rPr>
      <t>65</t>
    </r>
    <r>
      <rPr>
        <sz val="10.5"/>
        <color theme="1"/>
        <rFont val="ＭＳ 明朝"/>
        <family val="1"/>
        <charset val="128"/>
      </rPr>
      <t>歳未満」の税額をそれぞれ加入月数で算出し、合算して試算してください。</t>
    </r>
    <rPh sb="9" eb="10">
      <t>ガツ</t>
    </rPh>
    <rPh sb="11" eb="12">
      <t>カン</t>
    </rPh>
    <rPh sb="14" eb="15">
      <t>サイ</t>
    </rPh>
    <rPh sb="16" eb="17">
      <t>ムカ</t>
    </rPh>
    <rPh sb="19" eb="20">
      <t>カタ</t>
    </rPh>
    <rPh sb="44" eb="46">
      <t>レイワ</t>
    </rPh>
    <rPh sb="47" eb="48">
      <t>ネン</t>
    </rPh>
    <rPh sb="49" eb="50">
      <t>ガツ</t>
    </rPh>
    <rPh sb="51" eb="53">
      <t>レイワ</t>
    </rPh>
    <rPh sb="54" eb="55">
      <t>ネン</t>
    </rPh>
    <rPh sb="56" eb="57">
      <t>ガツ</t>
    </rPh>
    <rPh sb="58" eb="59">
      <t>カン</t>
    </rPh>
    <rPh sb="62" eb="63">
      <t>サイ</t>
    </rPh>
    <rPh sb="64" eb="65">
      <t>ムカ</t>
    </rPh>
    <rPh sb="67" eb="68">
      <t>カタ</t>
    </rPh>
    <rPh sb="73" eb="76">
      <t>サイミマン</t>
    </rPh>
    <rPh sb="78" eb="80">
      <t>ゼイガク</t>
    </rPh>
    <rPh sb="96" eb="98">
      <t>ゼイガク</t>
    </rPh>
    <rPh sb="103" eb="105">
      <t>カニュウ</t>
    </rPh>
    <rPh sb="105" eb="107">
      <t>ツキスウ</t>
    </rPh>
    <rPh sb="108" eb="110">
      <t>サンシュツ</t>
    </rPh>
    <rPh sb="112" eb="114">
      <t>ガッサン</t>
    </rPh>
    <rPh sb="116" eb="118">
      <t>シサン</t>
    </rPh>
    <phoneticPr fontId="1"/>
  </si>
  <si>
    <r>
      <t>令和</t>
    </r>
    <r>
      <rPr>
        <sz val="12"/>
        <color theme="1"/>
        <rFont val="Century Gothic"/>
        <family val="2"/>
      </rPr>
      <t>6</t>
    </r>
    <r>
      <rPr>
        <sz val="12"/>
        <color theme="1"/>
        <rFont val="ＭＳ 明朝"/>
        <family val="1"/>
        <charset val="128"/>
      </rPr>
      <t>年中の給与収入、公的年金収入、その他の所得の内容を入力します。
収入のない方は空欄のままで構いません。
入力する額は「収入・所得の入力について」タグをご参照ください。</t>
    </r>
    <rPh sb="59" eb="60">
      <t>ガク</t>
    </rPh>
    <rPh sb="62" eb="64">
      <t>シュウニュウ</t>
    </rPh>
    <rPh sb="79" eb="81">
      <t>サンショウ</t>
    </rPh>
    <phoneticPr fontId="1"/>
  </si>
  <si>
    <r>
      <rPr>
        <u/>
        <sz val="12"/>
        <color theme="1"/>
        <rFont val="ＭＳ ゴシック"/>
        <family val="3"/>
        <charset val="128"/>
      </rPr>
      <t>世帯主の方が国民健康保険の被保険者でない場合</t>
    </r>
    <r>
      <rPr>
        <sz val="12"/>
        <color theme="1"/>
        <rFont val="ＭＳ 明朝"/>
        <family val="1"/>
        <charset val="128"/>
      </rPr>
      <t>、擬制世帯主の欄を</t>
    </r>
    <r>
      <rPr>
        <sz val="12"/>
        <color theme="1"/>
        <rFont val="ＭＳ ゴシック"/>
        <family val="3"/>
        <charset val="128"/>
      </rPr>
      <t xml:space="preserve"> ☑ </t>
    </r>
    <r>
      <rPr>
        <sz val="12"/>
        <color theme="1"/>
        <rFont val="ＭＳ 明朝"/>
        <family val="1"/>
        <charset val="128"/>
      </rPr>
      <t>に変更し、令和</t>
    </r>
    <r>
      <rPr>
        <sz val="12"/>
        <color theme="1"/>
        <rFont val="Century Gothic"/>
        <family val="2"/>
      </rPr>
      <t>7</t>
    </r>
    <r>
      <rPr>
        <sz val="12"/>
        <color theme="1"/>
        <rFont val="ＭＳ 明朝"/>
        <family val="1"/>
        <charset val="128"/>
      </rPr>
      <t>年</t>
    </r>
    <rPh sb="0" eb="3">
      <t>セタイヌシ</t>
    </rPh>
    <rPh sb="4" eb="5">
      <t>カタ</t>
    </rPh>
    <rPh sb="6" eb="8">
      <t>コクミン</t>
    </rPh>
    <rPh sb="8" eb="10">
      <t>ケンコウ</t>
    </rPh>
    <rPh sb="10" eb="12">
      <t>ホケン</t>
    </rPh>
    <rPh sb="13" eb="14">
      <t>ヒ</t>
    </rPh>
    <rPh sb="14" eb="17">
      <t>ホケンシャ</t>
    </rPh>
    <rPh sb="20" eb="22">
      <t>バアイ</t>
    </rPh>
    <rPh sb="23" eb="25">
      <t>ギセイ</t>
    </rPh>
    <rPh sb="25" eb="28">
      <t>セタイヌシ</t>
    </rPh>
    <rPh sb="29" eb="30">
      <t>ラン</t>
    </rPh>
    <rPh sb="35" eb="37">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</si>
</sst>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quot;円&quot;"/>
    <numFmt numFmtId="178" formatCode="###,###,##0&quot;人&quot;"/>
    <numFmt numFmtId="179" formatCode="&quot;未就学児&quot;###,###,##0&quot;人&quot;"/>
    <numFmt numFmtId="180" formatCode="0;&quot;△ &quot;0"/>
    <numFmt numFmtId="181" formatCode="0.0_ "/>
    <numFmt numFmtId="182" formatCode="###,###,##0&quot;）&quot;"/>
    <numFmt numFmtId="183" formatCode="###,###,###,##0&quot;円&quot;"/>
  </numFmts>
  <fonts count="25" x14ac:knownFonts="1">
    <font>
      <sz val="12"/>
      <color theme="1"/>
      <name val="ＭＳ Ｐゴシック"/>
      <family val="2"/>
      <charset val="128"/>
      <scheme val="minor"/>
    </font>
    <font>
      <sz val="6"/>
      <name val="ＭＳ Ｐゴシック"/>
      <family val="2"/>
      <charset val="128"/>
      <scheme val="minor"/>
    </font>
    <font>
      <sz val="12"/>
      <color theme="1"/>
      <name val="Century Gothic"/>
      <family val="2"/>
    </font>
    <font>
      <sz val="12"/>
      <color theme="1"/>
      <name val="ＭＳ Ｐゴシック"/>
      <family val="3"/>
      <charset val="128"/>
    </font>
    <font>
      <sz val="12"/>
      <color theme="1"/>
      <name val="ＭＳ 明朝"/>
      <family val="1"/>
      <charset val="128"/>
    </font>
    <font>
      <sz val="11"/>
      <color theme="1"/>
      <name val="ＭＳ 明朝"/>
      <family val="1"/>
      <charset val="128"/>
    </font>
    <font>
      <sz val="10"/>
      <color theme="1"/>
      <name val="ＭＳ 明朝"/>
      <family val="1"/>
      <charset val="128"/>
    </font>
    <font>
      <sz val="11"/>
      <color theme="1"/>
      <name val="Century Gothic"/>
      <family val="2"/>
    </font>
    <font>
      <sz val="10"/>
      <color theme="1"/>
      <name val="Century Gothic"/>
      <family val="2"/>
    </font>
    <font>
      <sz val="14"/>
      <color theme="1"/>
      <name val="ＭＳ 明朝"/>
      <family val="1"/>
      <charset val="128"/>
    </font>
    <font>
      <sz val="14"/>
      <color theme="1"/>
      <name val="Century Gothic"/>
      <family val="2"/>
    </font>
    <font>
      <b/>
      <sz val="16"/>
      <color theme="1"/>
      <name val="ＭＳ ゴシック"/>
      <family val="3"/>
      <charset val="128"/>
    </font>
    <font>
      <u/>
      <sz val="12"/>
      <color theme="1"/>
      <name val="ＭＳ ゴシック"/>
      <family val="3"/>
      <charset val="128"/>
    </font>
    <font>
      <sz val="11"/>
      <color theme="1"/>
      <name val="ＭＳ ゴシック"/>
      <family val="3"/>
      <charset val="128"/>
    </font>
    <font>
      <sz val="10"/>
      <color theme="1"/>
      <name val="ＭＳ Ｐゴシック"/>
      <family val="3"/>
      <charset val="128"/>
    </font>
    <font>
      <sz val="12"/>
      <color theme="1"/>
      <name val="ＭＳ ゴシック"/>
      <family val="3"/>
      <charset val="128"/>
    </font>
    <font>
      <sz val="10.5"/>
      <color theme="1"/>
      <name val="ＭＳ 明朝"/>
      <family val="1"/>
      <charset val="128"/>
    </font>
    <font>
      <sz val="18"/>
      <color theme="1"/>
      <name val="ＭＳ 明朝"/>
      <family val="1"/>
      <charset val="128"/>
    </font>
    <font>
      <sz val="18"/>
      <color theme="1"/>
      <name val="Century Gothic"/>
      <family val="2"/>
    </font>
    <font>
      <sz val="10.5"/>
      <color theme="1"/>
      <name val="Century Gothic"/>
      <family val="2"/>
    </font>
    <font>
      <sz val="9"/>
      <color theme="1"/>
      <name val="ＭＳ 明朝"/>
      <family val="1"/>
      <charset val="128"/>
    </font>
    <font>
      <sz val="9"/>
      <color theme="1"/>
      <name val="Century Gothic"/>
      <family val="2"/>
    </font>
    <font>
      <sz val="13"/>
      <color theme="1"/>
      <name val="ＭＳ ゴシック"/>
      <family val="3"/>
      <charset val="128"/>
    </font>
    <font>
      <sz val="12"/>
      <color theme="1"/>
      <name val="ＭＳ 明朝"/>
      <family val="2"/>
      <charset val="128"/>
    </font>
    <font>
      <sz val="12"/>
      <color theme="1"/>
      <name val="ＭＳ 明朝"/>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0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hair">
        <color auto="1"/>
      </left>
      <right/>
      <top style="hair">
        <color auto="1"/>
      </top>
      <bottom style="hair">
        <color auto="1"/>
      </bottom>
      <diagonal/>
    </border>
    <border>
      <left/>
      <right style="hair">
        <color auto="1"/>
      </right>
      <top style="medium">
        <color auto="1"/>
      </top>
      <bottom style="hair">
        <color auto="1"/>
      </bottom>
      <diagonal/>
    </border>
    <border>
      <left/>
      <right style="hair">
        <color auto="1"/>
      </right>
      <top style="hair">
        <color auto="1"/>
      </top>
      <bottom style="medium">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hair">
        <color auto="1"/>
      </top>
      <bottom/>
      <diagonal/>
    </border>
    <border>
      <left style="medium">
        <color auto="1"/>
      </left>
      <right style="hair">
        <color auto="1"/>
      </right>
      <top style="double">
        <color auto="1"/>
      </top>
      <bottom style="medium">
        <color auto="1"/>
      </bottom>
      <diagonal/>
    </border>
    <border>
      <left style="hair">
        <color auto="1"/>
      </left>
      <right/>
      <top style="double">
        <color auto="1"/>
      </top>
      <bottom style="medium">
        <color auto="1"/>
      </bottom>
      <diagonal/>
    </border>
    <border>
      <left style="hair">
        <color auto="1"/>
      </left>
      <right style="hair">
        <color auto="1"/>
      </right>
      <top style="double">
        <color auto="1"/>
      </top>
      <bottom style="medium">
        <color auto="1"/>
      </bottom>
      <diagonal/>
    </border>
    <border>
      <left style="hair">
        <color auto="1"/>
      </left>
      <right style="medium">
        <color auto="1"/>
      </right>
      <top style="double">
        <color auto="1"/>
      </top>
      <bottom style="medium">
        <color auto="1"/>
      </bottom>
      <diagonal/>
    </border>
    <border>
      <left/>
      <right style="hair">
        <color auto="1"/>
      </right>
      <top style="double">
        <color auto="1"/>
      </top>
      <bottom style="medium">
        <color auto="1"/>
      </bottom>
      <diagonal/>
    </border>
    <border>
      <left style="medium">
        <color auto="1"/>
      </left>
      <right style="hair">
        <color auto="1"/>
      </right>
      <top/>
      <bottom/>
      <diagonal/>
    </border>
    <border>
      <left style="hair">
        <color auto="1"/>
      </left>
      <right/>
      <top/>
      <bottom/>
      <diagonal/>
    </border>
    <border>
      <left style="hair">
        <color auto="1"/>
      </left>
      <right style="hair">
        <color auto="1"/>
      </right>
      <top/>
      <bottom/>
      <diagonal/>
    </border>
    <border>
      <left style="hair">
        <color auto="1"/>
      </left>
      <right style="medium">
        <color auto="1"/>
      </right>
      <top/>
      <bottom/>
      <diagonal/>
    </border>
    <border>
      <left/>
      <right style="hair">
        <color auto="1"/>
      </right>
      <top/>
      <bottom/>
      <diagonal/>
    </border>
    <border>
      <left/>
      <right style="medium">
        <color auto="1"/>
      </right>
      <top style="double">
        <color auto="1"/>
      </top>
      <bottom style="medium">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hair">
        <color auto="1"/>
      </bottom>
      <diagonal/>
    </border>
    <border>
      <left style="thin">
        <color auto="1"/>
      </left>
      <right style="medium">
        <color auto="1"/>
      </right>
      <top style="medium">
        <color auto="1"/>
      </top>
      <bottom style="double">
        <color auto="1"/>
      </bottom>
      <diagonal/>
    </border>
    <border>
      <left style="thin">
        <color auto="1"/>
      </left>
      <right style="hair">
        <color auto="1"/>
      </right>
      <top style="hair">
        <color auto="1"/>
      </top>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thin">
        <color auto="1"/>
      </left>
      <right style="medium">
        <color auto="1"/>
      </right>
      <top style="double">
        <color auto="1"/>
      </top>
      <bottom style="medium">
        <color auto="1"/>
      </bottom>
      <diagonal/>
    </border>
    <border>
      <left style="thin">
        <color auto="1"/>
      </left>
      <right style="hair">
        <color auto="1"/>
      </right>
      <top style="double">
        <color auto="1"/>
      </top>
      <bottom style="medium">
        <color auto="1"/>
      </bottom>
      <diagonal/>
    </border>
    <border>
      <left style="thin">
        <color auto="1"/>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double">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hair">
        <color auto="1"/>
      </left>
      <right style="hair">
        <color auto="1"/>
      </right>
      <top style="medium">
        <color auto="1"/>
      </top>
      <bottom/>
      <diagonal/>
    </border>
    <border>
      <left style="medium">
        <color auto="1"/>
      </left>
      <right style="hair">
        <color auto="1"/>
      </right>
      <top/>
      <bottom style="medium">
        <color auto="1"/>
      </bottom>
      <diagonal/>
    </border>
    <border>
      <left style="hair">
        <color auto="1"/>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medium">
        <color auto="1"/>
      </top>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hair">
        <color auto="1"/>
      </top>
      <bottom style="medium">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top/>
      <bottom style="hair">
        <color auto="1"/>
      </bottom>
      <diagonal/>
    </border>
    <border>
      <left/>
      <right style="medium">
        <color auto="1"/>
      </right>
      <top/>
      <bottom style="hair">
        <color auto="1"/>
      </bottom>
      <diagonal/>
    </border>
    <border>
      <left/>
      <right style="medium">
        <color auto="1"/>
      </right>
      <top style="medium">
        <color auto="1"/>
      </top>
      <bottom style="medium">
        <color auto="1"/>
      </bottom>
      <diagonal/>
    </border>
    <border>
      <left style="thin">
        <color auto="1"/>
      </left>
      <right/>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medium">
        <color auto="1"/>
      </right>
      <top style="hair">
        <color auto="1"/>
      </top>
      <bottom style="double">
        <color auto="1"/>
      </bottom>
      <diagonal/>
    </border>
    <border>
      <left style="thin">
        <color auto="1"/>
      </left>
      <right/>
      <top style="thin">
        <color auto="1"/>
      </top>
      <bottom style="hair">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hair">
        <color auto="1"/>
      </left>
      <right/>
      <top style="hair">
        <color auto="1"/>
      </top>
      <bottom style="thin">
        <color auto="1"/>
      </bottom>
      <diagonal/>
    </border>
    <border>
      <left/>
      <right/>
      <top style="hair">
        <color auto="1"/>
      </top>
      <bottom style="thin">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right style="medium">
        <color auto="1"/>
      </right>
      <top style="hair">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medium">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right style="thin">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style="thin">
        <color auto="1"/>
      </right>
      <top style="double">
        <color auto="1"/>
      </top>
      <bottom style="medium">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hair">
        <color auto="1"/>
      </left>
      <right/>
      <top style="hair">
        <color auto="1"/>
      </top>
      <bottom style="double">
        <color auto="1"/>
      </bottom>
      <diagonal/>
    </border>
    <border>
      <left/>
      <right style="hair">
        <color auto="1"/>
      </right>
      <top style="hair">
        <color auto="1"/>
      </top>
      <bottom style="double">
        <color auto="1"/>
      </bottom>
      <diagonal/>
    </border>
    <border>
      <left style="hair">
        <color auto="1"/>
      </left>
      <right style="medium">
        <color auto="1"/>
      </right>
      <top/>
      <bottom style="double">
        <color auto="1"/>
      </bottom>
      <diagonal/>
    </border>
    <border>
      <left style="medium">
        <color auto="1"/>
      </left>
      <right style="medium">
        <color auto="1"/>
      </right>
      <top style="medium">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hair">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thin">
        <color auto="1"/>
      </left>
      <right/>
      <top/>
      <bottom/>
      <diagonal/>
    </border>
    <border>
      <left style="thin">
        <color auto="1"/>
      </left>
      <right/>
      <top/>
      <bottom style="medium">
        <color auto="1"/>
      </bottom>
      <diagonal/>
    </border>
    <border>
      <left/>
      <right style="thin">
        <color auto="1"/>
      </right>
      <top style="thin">
        <color auto="1"/>
      </top>
      <bottom style="hair">
        <color auto="1"/>
      </bottom>
      <diagonal/>
    </border>
    <border>
      <left style="medium">
        <color auto="1"/>
      </left>
      <right/>
      <top style="thin">
        <color auto="1"/>
      </top>
      <bottom style="hair">
        <color auto="1"/>
      </bottom>
      <diagonal/>
    </border>
    <border>
      <left style="medium">
        <color auto="1"/>
      </left>
      <right style="hair">
        <color auto="1"/>
      </right>
      <top style="thin">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thin">
        <color auto="1"/>
      </top>
      <bottom/>
      <diagonal/>
    </border>
    <border>
      <left style="thin">
        <color auto="1"/>
      </left>
      <right/>
      <top style="double">
        <color auto="1"/>
      </top>
      <bottom style="medium">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s>
  <cellStyleXfs count="1">
    <xf numFmtId="0" fontId="0" fillId="0" borderId="0">
      <alignment vertical="center"/>
    </xf>
  </cellStyleXfs>
  <cellXfs count="58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xf>
    <xf numFmtId="10" fontId="2" fillId="0" borderId="0" xfId="0" applyNumberFormat="1" applyFont="1" applyBorder="1" applyAlignment="1">
      <alignment vertical="center"/>
    </xf>
    <xf numFmtId="176" fontId="2" fillId="0" borderId="0" xfId="0" applyNumberFormat="1" applyFont="1" applyBorder="1" applyAlignment="1">
      <alignment vertical="center"/>
    </xf>
    <xf numFmtId="0" fontId="4" fillId="0" borderId="0" xfId="0" applyFont="1" applyBorder="1" applyAlignment="1">
      <alignment horizontal="center" vertical="center"/>
    </xf>
    <xf numFmtId="0" fontId="4" fillId="0" borderId="19" xfId="0" applyFont="1" applyBorder="1">
      <alignment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4" fillId="0" borderId="25" xfId="0" applyFont="1" applyBorder="1" applyAlignment="1">
      <alignment horizontal="center" vertical="center"/>
    </xf>
    <xf numFmtId="0" fontId="2" fillId="0" borderId="19" xfId="0" applyFont="1" applyBorder="1" applyAlignment="1">
      <alignment horizontal="center" vertical="center"/>
    </xf>
    <xf numFmtId="0" fontId="4" fillId="0" borderId="20" xfId="0" applyFont="1" applyBorder="1" applyAlignment="1">
      <alignment horizontal="center" vertical="center"/>
    </xf>
    <xf numFmtId="0" fontId="5" fillId="0" borderId="0" xfId="0" applyFont="1">
      <alignment vertical="center"/>
    </xf>
    <xf numFmtId="0" fontId="5" fillId="0" borderId="31"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xf>
    <xf numFmtId="0" fontId="5"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5" fillId="0" borderId="33" xfId="0" applyFont="1" applyBorder="1" applyAlignment="1">
      <alignment horizontal="center" vertical="center"/>
    </xf>
    <xf numFmtId="0" fontId="7" fillId="0" borderId="36" xfId="0" applyFont="1" applyBorder="1" applyAlignment="1">
      <alignment horizontal="center" vertical="center"/>
    </xf>
    <xf numFmtId="0" fontId="5" fillId="0" borderId="49" xfId="0" applyFont="1" applyBorder="1" applyAlignment="1">
      <alignment horizontal="center" vertical="center"/>
    </xf>
    <xf numFmtId="0" fontId="7" fillId="0" borderId="51" xfId="0" applyFont="1" applyBorder="1" applyAlignment="1">
      <alignment horizontal="center" vertical="center"/>
    </xf>
    <xf numFmtId="0" fontId="5" fillId="0" borderId="52" xfId="0" applyFont="1" applyBorder="1">
      <alignment vertical="center"/>
    </xf>
    <xf numFmtId="0" fontId="5" fillId="0" borderId="54" xfId="0" applyFont="1" applyBorder="1">
      <alignment vertical="center"/>
    </xf>
    <xf numFmtId="0" fontId="5" fillId="0" borderId="56" xfId="0" applyFont="1" applyBorder="1">
      <alignment vertical="center"/>
    </xf>
    <xf numFmtId="0" fontId="5" fillId="0" borderId="59" xfId="0" applyFont="1" applyBorder="1" applyAlignment="1">
      <alignment horizontal="center" vertical="center"/>
    </xf>
    <xf numFmtId="0" fontId="7" fillId="0" borderId="61" xfId="0" applyFont="1" applyBorder="1" applyAlignment="1">
      <alignment horizontal="center" vertical="center"/>
    </xf>
    <xf numFmtId="0" fontId="4" fillId="0" borderId="52" xfId="0" applyFont="1" applyBorder="1">
      <alignment vertical="center"/>
    </xf>
    <xf numFmtId="0" fontId="4" fillId="0" borderId="54" xfId="0" applyFont="1" applyBorder="1">
      <alignment vertical="center"/>
    </xf>
    <xf numFmtId="0" fontId="4" fillId="0" borderId="56" xfId="0" applyFont="1" applyBorder="1">
      <alignment vertical="center"/>
    </xf>
    <xf numFmtId="0" fontId="5" fillId="0" borderId="45" xfId="0" applyFont="1" applyBorder="1" applyAlignment="1">
      <alignment horizontal="center" vertical="center"/>
    </xf>
    <xf numFmtId="0" fontId="7" fillId="0" borderId="56" xfId="0" applyFont="1" applyBorder="1" applyAlignment="1">
      <alignment horizontal="center" vertical="center"/>
    </xf>
    <xf numFmtId="0" fontId="5" fillId="0" borderId="38" xfId="0" applyFont="1" applyBorder="1" applyAlignment="1">
      <alignment horizontal="center" vertical="center"/>
    </xf>
    <xf numFmtId="0" fontId="7" fillId="0" borderId="52" xfId="0" applyFont="1" applyBorder="1" applyAlignment="1">
      <alignment horizontal="center" vertical="center"/>
    </xf>
    <xf numFmtId="0" fontId="7" fillId="0" borderId="62" xfId="0" applyFont="1" applyBorder="1" applyAlignment="1">
      <alignment horizontal="center" vertical="center"/>
    </xf>
    <xf numFmtId="0" fontId="5" fillId="0" borderId="36" xfId="0" applyFont="1" applyBorder="1" applyAlignment="1">
      <alignment horizontal="center" vertical="center"/>
    </xf>
    <xf numFmtId="0" fontId="2" fillId="0" borderId="62" xfId="0" applyFont="1" applyBorder="1" applyAlignment="1">
      <alignment horizontal="center" vertical="center"/>
    </xf>
    <xf numFmtId="0" fontId="7" fillId="0" borderId="36"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47" xfId="0" applyFont="1" applyFill="1" applyBorder="1" applyAlignment="1">
      <alignment horizontal="center" vertical="center"/>
    </xf>
    <xf numFmtId="0" fontId="5" fillId="0" borderId="52" xfId="0" applyFont="1" applyFill="1" applyBorder="1">
      <alignment vertical="center"/>
    </xf>
    <xf numFmtId="0" fontId="7" fillId="0" borderId="57" xfId="0" applyFont="1" applyFill="1" applyBorder="1" applyAlignment="1">
      <alignment horizontal="center" vertical="center"/>
    </xf>
    <xf numFmtId="0" fontId="4" fillId="0" borderId="129" xfId="0" applyFont="1" applyBorder="1" applyAlignment="1">
      <alignment horizontal="center" vertical="center"/>
    </xf>
    <xf numFmtId="0" fontId="4" fillId="0" borderId="130" xfId="0" applyFont="1" applyBorder="1" applyAlignment="1">
      <alignment horizontal="center" vertical="center"/>
    </xf>
    <xf numFmtId="0" fontId="4" fillId="0" borderId="131" xfId="0" applyFont="1" applyBorder="1" applyAlignment="1">
      <alignment horizontal="center" vertical="center"/>
    </xf>
    <xf numFmtId="0" fontId="2" fillId="0" borderId="146" xfId="0" applyFont="1" applyBorder="1">
      <alignment vertical="center"/>
    </xf>
    <xf numFmtId="177" fontId="4" fillId="0" borderId="0" xfId="0" applyNumberFormat="1" applyFont="1" applyBorder="1" applyAlignment="1">
      <alignment horizontal="center" vertical="center"/>
    </xf>
    <xf numFmtId="0" fontId="16" fillId="0" borderId="0" xfId="0" applyFont="1" applyBorder="1" applyAlignment="1">
      <alignment vertical="center" wrapText="1"/>
    </xf>
    <xf numFmtId="0" fontId="4" fillId="0" borderId="25" xfId="0" applyFont="1" applyBorder="1">
      <alignment vertical="center"/>
    </xf>
    <xf numFmtId="0" fontId="5" fillId="0" borderId="176" xfId="0" applyFont="1" applyBorder="1" applyAlignment="1">
      <alignment vertical="center"/>
    </xf>
    <xf numFmtId="0" fontId="5" fillId="0" borderId="0" xfId="0" applyFont="1" applyBorder="1">
      <alignment vertical="center"/>
    </xf>
    <xf numFmtId="0" fontId="4" fillId="0" borderId="174" xfId="0" applyFont="1" applyBorder="1" applyAlignment="1">
      <alignment horizontal="center" vertical="center"/>
    </xf>
    <xf numFmtId="0" fontId="15" fillId="0" borderId="0" xfId="0" applyFont="1" applyAlignment="1"/>
    <xf numFmtId="0" fontId="5" fillId="0" borderId="29" xfId="0" applyFont="1" applyBorder="1" applyAlignment="1">
      <alignment horizontal="center" vertical="center"/>
    </xf>
    <xf numFmtId="0" fontId="5" fillId="0" borderId="183" xfId="0" applyFont="1" applyBorder="1" applyAlignment="1">
      <alignment horizontal="center" vertical="center"/>
    </xf>
    <xf numFmtId="0" fontId="4" fillId="0" borderId="173" xfId="0" applyFont="1" applyBorder="1" applyAlignment="1">
      <alignment horizontal="right" vertical="center"/>
    </xf>
    <xf numFmtId="0" fontId="4" fillId="0" borderId="176" xfId="0" applyFont="1" applyBorder="1" applyAlignment="1">
      <alignment horizontal="right" vertical="center"/>
    </xf>
    <xf numFmtId="0" fontId="4" fillId="0" borderId="178" xfId="0" applyFont="1" applyBorder="1" applyAlignment="1">
      <alignment horizontal="right" vertical="center"/>
    </xf>
    <xf numFmtId="0" fontId="2" fillId="3" borderId="184" xfId="0" applyFont="1" applyFill="1" applyBorder="1" applyAlignment="1">
      <alignment horizontal="center" vertical="center" shrinkToFit="1"/>
    </xf>
    <xf numFmtId="0" fontId="22" fillId="0" borderId="0" xfId="0" applyFont="1">
      <alignment vertical="center"/>
    </xf>
    <xf numFmtId="0" fontId="5" fillId="0" borderId="0" xfId="0" applyFont="1" applyAlignment="1">
      <alignment vertical="center"/>
    </xf>
    <xf numFmtId="0" fontId="4" fillId="0" borderId="127" xfId="0" applyFont="1" applyFill="1" applyBorder="1" applyAlignment="1">
      <alignment horizontal="center" vertical="center"/>
    </xf>
    <xf numFmtId="0" fontId="4" fillId="0" borderId="127" xfId="0" applyFont="1" applyFill="1" applyBorder="1" applyAlignment="1">
      <alignment vertical="center" shrinkToFit="1"/>
    </xf>
    <xf numFmtId="176" fontId="2" fillId="0" borderId="127" xfId="0" applyNumberFormat="1" applyFont="1" applyFill="1" applyBorder="1" applyAlignment="1">
      <alignment vertical="center"/>
    </xf>
    <xf numFmtId="0" fontId="4" fillId="0" borderId="0" xfId="0" applyFont="1" applyFill="1">
      <alignment vertical="center"/>
    </xf>
    <xf numFmtId="0" fontId="20" fillId="0" borderId="0" xfId="0" applyFont="1" applyBorder="1" applyAlignment="1">
      <alignment vertical="center"/>
    </xf>
    <xf numFmtId="0" fontId="6" fillId="0" borderId="19" xfId="0" applyFont="1" applyBorder="1">
      <alignment vertical="center"/>
    </xf>
    <xf numFmtId="0" fontId="8" fillId="0" borderId="19" xfId="0" applyFont="1" applyBorder="1" applyAlignment="1">
      <alignment horizontal="center" vertical="center"/>
    </xf>
    <xf numFmtId="0" fontId="6" fillId="0" borderId="20" xfId="0" applyFont="1" applyBorder="1" applyAlignment="1">
      <alignment horizontal="center" vertical="center"/>
    </xf>
    <xf numFmtId="0" fontId="8" fillId="0" borderId="22" xfId="0" applyFont="1" applyBorder="1" applyAlignment="1">
      <alignment horizontal="center" vertical="center"/>
    </xf>
    <xf numFmtId="0" fontId="6" fillId="0" borderId="0" xfId="0" applyFont="1" applyBorder="1" applyAlignment="1">
      <alignment horizontal="center" vertical="center"/>
    </xf>
    <xf numFmtId="180" fontId="21" fillId="2" borderId="0" xfId="0" applyNumberFormat="1" applyFont="1" applyFill="1" applyBorder="1" applyAlignment="1">
      <alignment horizontal="center" vertical="center" shrinkToFit="1"/>
    </xf>
    <xf numFmtId="182" fontId="8" fillId="2" borderId="0" xfId="0" applyNumberFormat="1" applyFont="1" applyFill="1" applyBorder="1" applyAlignment="1">
      <alignment vertical="center"/>
    </xf>
    <xf numFmtId="181" fontId="21" fillId="2" borderId="0" xfId="0" applyNumberFormat="1" applyFont="1" applyFill="1" applyBorder="1" applyAlignment="1">
      <alignment horizontal="center" vertical="center" shrinkToFit="1"/>
    </xf>
    <xf numFmtId="182" fontId="8" fillId="2" borderId="25" xfId="0" applyNumberFormat="1" applyFont="1" applyFill="1" applyBorder="1" applyAlignment="1">
      <alignment vertical="center"/>
    </xf>
    <xf numFmtId="180" fontId="21" fillId="2" borderId="25" xfId="0" applyNumberFormat="1" applyFont="1" applyFill="1" applyBorder="1" applyAlignment="1">
      <alignment horizontal="center" vertical="center" shrinkToFit="1"/>
    </xf>
    <xf numFmtId="0" fontId="20" fillId="0" borderId="25" xfId="0" applyFont="1" applyBorder="1" applyAlignment="1">
      <alignment vertical="center"/>
    </xf>
    <xf numFmtId="181" fontId="21" fillId="2" borderId="25" xfId="0" applyNumberFormat="1" applyFont="1" applyFill="1" applyBorder="1" applyAlignment="1">
      <alignment horizontal="center" vertical="center" shrinkToFit="1"/>
    </xf>
    <xf numFmtId="0" fontId="8" fillId="0" borderId="24" xfId="0" applyFont="1" applyBorder="1" applyAlignment="1">
      <alignment horizontal="center" vertical="center"/>
    </xf>
    <xf numFmtId="0" fontId="6" fillId="0" borderId="25" xfId="0" applyFont="1" applyBorder="1" applyAlignment="1">
      <alignment horizontal="center" vertical="center"/>
    </xf>
    <xf numFmtId="176" fontId="21" fillId="2" borderId="0" xfId="0" applyNumberFormat="1" applyFont="1" applyFill="1" applyBorder="1" applyAlignment="1">
      <alignment horizontal="center" vertical="center" shrinkToFit="1"/>
    </xf>
    <xf numFmtId="176" fontId="21" fillId="2" borderId="25" xfId="0" applyNumberFormat="1" applyFont="1" applyFill="1" applyBorder="1" applyAlignment="1">
      <alignment horizontal="center" vertical="center" shrinkToFit="1"/>
    </xf>
    <xf numFmtId="0" fontId="23" fillId="0" borderId="0" xfId="0" applyFont="1">
      <alignment vertical="center"/>
    </xf>
    <xf numFmtId="0" fontId="4" fillId="0" borderId="0" xfId="0" applyFont="1" applyAlignment="1">
      <alignment horizontal="center" vertical="center"/>
    </xf>
    <xf numFmtId="0" fontId="24" fillId="0" borderId="0" xfId="0" applyFont="1">
      <alignment vertical="center"/>
    </xf>
    <xf numFmtId="0" fontId="2" fillId="0" borderId="19" xfId="0" applyFont="1" applyBorder="1" applyAlignment="1">
      <alignment horizontal="center" vertical="center"/>
    </xf>
    <xf numFmtId="0" fontId="4" fillId="0" borderId="20" xfId="0" applyFont="1" applyBorder="1" applyAlignment="1">
      <alignment horizontal="center" vertical="center"/>
    </xf>
    <xf numFmtId="0" fontId="2" fillId="0" borderId="22" xfId="0" applyFont="1" applyBorder="1" applyAlignment="1">
      <alignment horizontal="center" vertical="center"/>
    </xf>
    <xf numFmtId="0" fontId="4" fillId="0" borderId="91" xfId="0" applyFont="1" applyBorder="1" applyAlignment="1">
      <alignment horizontal="center" vertical="center"/>
    </xf>
    <xf numFmtId="0" fontId="4" fillId="0" borderId="0" xfId="0" applyFont="1" applyAlignment="1">
      <alignment vertical="center" wrapText="1"/>
    </xf>
    <xf numFmtId="0" fontId="4" fillId="0" borderId="0" xfId="0" applyFont="1">
      <alignment vertical="center"/>
    </xf>
    <xf numFmtId="0" fontId="4" fillId="0" borderId="174" xfId="0" applyFont="1" applyBorder="1">
      <alignment vertical="center"/>
    </xf>
    <xf numFmtId="0" fontId="20" fillId="0" borderId="0" xfId="0" applyFont="1" applyBorder="1" applyAlignment="1">
      <alignment horizontal="center" vertical="center"/>
    </xf>
    <xf numFmtId="0" fontId="20" fillId="0" borderId="25"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5" fillId="0" borderId="14" xfId="0" applyFont="1" applyBorder="1" applyAlignment="1">
      <alignment vertical="center"/>
    </xf>
    <xf numFmtId="0" fontId="5" fillId="0" borderId="17" xfId="0" applyFont="1" applyBorder="1" applyAlignment="1">
      <alignment vertical="center"/>
    </xf>
    <xf numFmtId="0" fontId="5" fillId="0" borderId="121" xfId="0" applyFont="1" applyBorder="1" applyAlignment="1">
      <alignment vertical="center"/>
    </xf>
    <xf numFmtId="0" fontId="5" fillId="0" borderId="96" xfId="0" applyFont="1" applyBorder="1" applyAlignment="1">
      <alignment vertical="center"/>
    </xf>
    <xf numFmtId="0" fontId="5" fillId="0" borderId="9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25" xfId="0" applyFont="1" applyBorder="1" applyAlignment="1">
      <alignment vertical="center"/>
    </xf>
    <xf numFmtId="0" fontId="5" fillId="0" borderId="110"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20" fillId="0" borderId="22" xfId="0" applyFont="1" applyBorder="1" applyAlignment="1">
      <alignment vertical="center"/>
    </xf>
    <xf numFmtId="0" fontId="20" fillId="0" borderId="24" xfId="0" applyFont="1" applyBorder="1" applyAlignment="1">
      <alignment vertical="center"/>
    </xf>
    <xf numFmtId="0" fontId="4" fillId="0" borderId="0" xfId="0" applyFont="1" applyBorder="1">
      <alignment vertical="center"/>
    </xf>
    <xf numFmtId="0" fontId="4" fillId="0" borderId="174" xfId="0" applyFont="1" applyBorder="1" applyAlignment="1">
      <alignment vertical="center"/>
    </xf>
    <xf numFmtId="0" fontId="4" fillId="0" borderId="175" xfId="0" applyFont="1" applyBorder="1" applyAlignment="1">
      <alignment vertical="center"/>
    </xf>
    <xf numFmtId="0" fontId="4" fillId="0" borderId="177" xfId="0" applyFont="1" applyBorder="1" applyAlignment="1">
      <alignment vertical="center"/>
    </xf>
    <xf numFmtId="0" fontId="2" fillId="0" borderId="56" xfId="0" applyFont="1" applyBorder="1" applyAlignment="1">
      <alignment horizontal="center" vertical="center"/>
    </xf>
    <xf numFmtId="0" fontId="2" fillId="0" borderId="91" xfId="0" applyFont="1" applyBorder="1" applyAlignment="1">
      <alignment horizontal="center" vertical="center"/>
    </xf>
    <xf numFmtId="0" fontId="4" fillId="0" borderId="115" xfId="0" applyFont="1" applyBorder="1" applyAlignment="1">
      <alignment horizontal="center" vertical="center"/>
    </xf>
    <xf numFmtId="0" fontId="4" fillId="0" borderId="108" xfId="0" applyFont="1" applyBorder="1" applyAlignment="1">
      <alignment horizontal="center" vertical="center"/>
    </xf>
    <xf numFmtId="0" fontId="4" fillId="0" borderId="109" xfId="0" applyFont="1" applyBorder="1" applyAlignment="1">
      <alignment horizontal="center" vertical="center"/>
    </xf>
    <xf numFmtId="176" fontId="4" fillId="0" borderId="194" xfId="0" applyNumberFormat="1" applyFont="1" applyBorder="1" applyAlignment="1">
      <alignment horizontal="center" vertical="center"/>
    </xf>
    <xf numFmtId="176" fontId="4" fillId="0" borderId="125" xfId="0" applyNumberFormat="1" applyFont="1" applyBorder="1" applyAlignment="1">
      <alignment horizontal="center" vertical="center"/>
    </xf>
    <xf numFmtId="176" fontId="4" fillId="0" borderId="193" xfId="0" applyNumberFormat="1" applyFont="1" applyBorder="1" applyAlignment="1">
      <alignment horizontal="center" vertical="center"/>
    </xf>
    <xf numFmtId="0" fontId="4" fillId="0" borderId="116"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177" fontId="2" fillId="0" borderId="104" xfId="0" applyNumberFormat="1" applyFont="1" applyBorder="1" applyAlignment="1">
      <alignment vertical="center" shrinkToFit="1"/>
    </xf>
    <xf numFmtId="177" fontId="2" fillId="0" borderId="105" xfId="0" applyNumberFormat="1" applyFont="1" applyBorder="1" applyAlignment="1">
      <alignment vertical="center" shrinkToFit="1"/>
    </xf>
    <xf numFmtId="177" fontId="2" fillId="0" borderId="106" xfId="0" applyNumberFormat="1" applyFont="1" applyBorder="1" applyAlignment="1">
      <alignment vertical="center" shrinkToFit="1"/>
    </xf>
    <xf numFmtId="178" fontId="14" fillId="0" borderId="195" xfId="0" applyNumberFormat="1" applyFont="1" applyBorder="1" applyAlignment="1">
      <alignment horizontal="center" vertical="center" textRotation="255" shrinkToFit="1"/>
    </xf>
    <xf numFmtId="178" fontId="14" fillId="0" borderId="57" xfId="0" applyNumberFormat="1" applyFont="1" applyBorder="1" applyAlignment="1">
      <alignment horizontal="center" vertical="center" textRotation="255" shrinkToFit="1"/>
    </xf>
    <xf numFmtId="178" fontId="14" fillId="0" borderId="97" xfId="0" applyNumberFormat="1" applyFont="1" applyBorder="1" applyAlignment="1">
      <alignment horizontal="center" vertical="center" textRotation="255" shrinkToFit="1"/>
    </xf>
    <xf numFmtId="178" fontId="8" fillId="0" borderId="40" xfId="0" applyNumberFormat="1" applyFont="1" applyBorder="1" applyAlignment="1">
      <alignment horizontal="center" vertical="center" shrinkToFit="1"/>
    </xf>
    <xf numFmtId="178" fontId="8" fillId="0" borderId="44" xfId="0" applyNumberFormat="1" applyFont="1" applyBorder="1" applyAlignment="1">
      <alignment horizontal="center" vertical="center" shrinkToFit="1"/>
    </xf>
    <xf numFmtId="178" fontId="8" fillId="0" borderId="42" xfId="0" applyNumberFormat="1" applyFont="1" applyBorder="1" applyAlignment="1">
      <alignment horizontal="center" vertical="center" shrinkToFit="1"/>
    </xf>
    <xf numFmtId="178" fontId="8" fillId="0" borderId="46" xfId="0" applyNumberFormat="1" applyFont="1" applyBorder="1" applyAlignment="1">
      <alignment horizontal="center" vertical="center" shrinkToFit="1"/>
    </xf>
    <xf numFmtId="178" fontId="8" fillId="0" borderId="196" xfId="0" applyNumberFormat="1" applyFont="1" applyBorder="1" applyAlignment="1">
      <alignment horizontal="center" vertical="center" shrinkToFit="1"/>
    </xf>
    <xf numFmtId="178" fontId="8" fillId="0" borderId="197" xfId="0" applyNumberFormat="1" applyFont="1" applyBorder="1" applyAlignment="1">
      <alignment horizontal="center" vertical="center" shrinkToFit="1"/>
    </xf>
    <xf numFmtId="0" fontId="4" fillId="0" borderId="123" xfId="0" applyFont="1" applyBorder="1" applyAlignment="1">
      <alignment horizontal="center" vertical="center"/>
    </xf>
    <xf numFmtId="0" fontId="4" fillId="0" borderId="113" xfId="0" applyFont="1" applyBorder="1" applyAlignment="1">
      <alignment horizontal="center" vertical="center"/>
    </xf>
    <xf numFmtId="0" fontId="4" fillId="0" borderId="124" xfId="0" applyFont="1" applyBorder="1" applyAlignment="1">
      <alignment horizontal="center" vertical="center"/>
    </xf>
    <xf numFmtId="177" fontId="14" fillId="0" borderId="198" xfId="0" applyNumberFormat="1" applyFont="1" applyBorder="1" applyAlignment="1">
      <alignment horizontal="center" vertical="center" shrinkToFit="1"/>
    </xf>
    <xf numFmtId="177" fontId="14" fillId="0" borderId="127" xfId="0" applyNumberFormat="1" applyFont="1" applyBorder="1" applyAlignment="1">
      <alignment horizontal="center" vertical="center" shrinkToFit="1"/>
    </xf>
    <xf numFmtId="177" fontId="14" fillId="0" borderId="128" xfId="0" applyNumberFormat="1" applyFont="1" applyBorder="1" applyAlignment="1">
      <alignment horizontal="center" vertical="center" shrinkToFit="1"/>
    </xf>
    <xf numFmtId="177" fontId="8" fillId="0" borderId="122" xfId="0" applyNumberFormat="1" applyFont="1" applyBorder="1" applyAlignment="1">
      <alignment vertical="center" shrinkToFit="1"/>
    </xf>
    <xf numFmtId="177" fontId="8" fillId="0" borderId="119" xfId="0" applyNumberFormat="1" applyFont="1" applyBorder="1" applyAlignment="1">
      <alignment vertical="center" shrinkToFit="1"/>
    </xf>
    <xf numFmtId="177" fontId="8" fillId="0" borderId="120" xfId="0" applyNumberFormat="1" applyFont="1" applyBorder="1" applyAlignment="1">
      <alignment vertical="center" shrinkToFit="1"/>
    </xf>
    <xf numFmtId="177" fontId="8" fillId="0" borderId="40" xfId="0" applyNumberFormat="1" applyFont="1" applyBorder="1" applyAlignment="1">
      <alignment vertical="center" shrinkToFit="1"/>
    </xf>
    <xf numFmtId="177" fontId="8" fillId="0" borderId="108" xfId="0" applyNumberFormat="1" applyFont="1" applyBorder="1" applyAlignment="1">
      <alignment vertical="center" shrinkToFit="1"/>
    </xf>
    <xf numFmtId="177" fontId="8" fillId="0" borderId="109" xfId="0" applyNumberFormat="1" applyFont="1" applyBorder="1" applyAlignment="1">
      <alignment vertical="center" shrinkToFit="1"/>
    </xf>
    <xf numFmtId="177" fontId="8" fillId="0" borderId="42" xfId="0" applyNumberFormat="1" applyFont="1" applyBorder="1" applyAlignment="1">
      <alignment vertical="center" shrinkToFit="1"/>
    </xf>
    <xf numFmtId="177" fontId="8" fillId="0" borderId="105" xfId="0" applyNumberFormat="1" applyFont="1" applyBorder="1" applyAlignment="1">
      <alignment vertical="center" shrinkToFit="1"/>
    </xf>
    <xf numFmtId="177" fontId="8" fillId="0" borderId="106" xfId="0" applyNumberFormat="1" applyFont="1" applyBorder="1" applyAlignment="1">
      <alignment vertical="center" shrinkToFit="1"/>
    </xf>
    <xf numFmtId="177" fontId="8" fillId="0" borderId="196" xfId="0" applyNumberFormat="1" applyFont="1" applyBorder="1" applyAlignment="1">
      <alignment vertical="center" shrinkToFit="1"/>
    </xf>
    <xf numFmtId="177" fontId="8" fillId="0" borderId="125" xfId="0" applyNumberFormat="1" applyFont="1" applyBorder="1" applyAlignment="1">
      <alignment vertical="center" shrinkToFit="1"/>
    </xf>
    <xf numFmtId="177" fontId="8" fillId="0" borderId="193" xfId="0" applyNumberFormat="1" applyFont="1" applyBorder="1" applyAlignment="1">
      <alignment vertical="center" shrinkToFit="1"/>
    </xf>
    <xf numFmtId="177" fontId="2" fillId="0" borderId="42" xfId="0" applyNumberFormat="1" applyFont="1" applyBorder="1" applyAlignment="1">
      <alignment vertical="center"/>
    </xf>
    <xf numFmtId="177" fontId="2" fillId="0" borderId="105" xfId="0" applyNumberFormat="1" applyFont="1" applyBorder="1" applyAlignment="1">
      <alignment vertical="center"/>
    </xf>
    <xf numFmtId="177" fontId="2" fillId="0" borderId="46" xfId="0" applyNumberFormat="1" applyFont="1" applyBorder="1" applyAlignment="1">
      <alignment vertical="center"/>
    </xf>
    <xf numFmtId="177" fontId="2" fillId="0" borderId="40" xfId="0" applyNumberFormat="1" applyFont="1" applyBorder="1" applyAlignment="1">
      <alignment vertical="center"/>
    </xf>
    <xf numFmtId="177" fontId="2" fillId="0" borderId="108" xfId="0" applyNumberFormat="1" applyFont="1" applyBorder="1" applyAlignment="1">
      <alignment vertical="center"/>
    </xf>
    <xf numFmtId="177" fontId="2" fillId="0" borderId="44" xfId="0" applyNumberFormat="1" applyFont="1" applyBorder="1" applyAlignment="1">
      <alignment vertical="center"/>
    </xf>
    <xf numFmtId="177" fontId="2" fillId="0" borderId="39" xfId="0" applyNumberFormat="1" applyFont="1" applyBorder="1" applyAlignment="1">
      <alignment vertical="center"/>
    </xf>
    <xf numFmtId="177" fontId="2" fillId="0" borderId="102" xfId="0" applyNumberFormat="1" applyFont="1" applyBorder="1" applyAlignment="1">
      <alignment vertical="center"/>
    </xf>
    <xf numFmtId="177" fontId="2" fillId="0" borderId="43" xfId="0" applyNumberFormat="1" applyFont="1" applyBorder="1" applyAlignment="1">
      <alignment vertical="center"/>
    </xf>
    <xf numFmtId="176" fontId="2" fillId="0" borderId="199" xfId="0" applyNumberFormat="1" applyFont="1" applyBorder="1" applyAlignment="1">
      <alignment vertical="center"/>
    </xf>
    <xf numFmtId="176" fontId="2" fillId="0" borderId="133" xfId="0" applyNumberFormat="1" applyFont="1" applyBorder="1" applyAlignment="1">
      <alignment vertical="center"/>
    </xf>
    <xf numFmtId="176" fontId="2" fillId="0" borderId="62" xfId="0" applyNumberFormat="1" applyFont="1" applyBorder="1" applyAlignment="1">
      <alignment vertical="center"/>
    </xf>
    <xf numFmtId="0" fontId="13" fillId="0" borderId="107" xfId="0" applyFont="1" applyBorder="1" applyAlignment="1">
      <alignment vertical="center" shrinkToFit="1"/>
    </xf>
    <xf numFmtId="0" fontId="13" fillId="0" borderId="108" xfId="0" applyFont="1" applyBorder="1" applyAlignment="1">
      <alignment vertical="center" shrinkToFit="1"/>
    </xf>
    <xf numFmtId="0" fontId="13" fillId="0" borderId="118" xfId="0" applyFont="1" applyBorder="1" applyAlignment="1">
      <alignment vertical="center" shrinkToFit="1"/>
    </xf>
    <xf numFmtId="178" fontId="2" fillId="0" borderId="14" xfId="0" applyNumberFormat="1" applyFont="1" applyBorder="1" applyAlignment="1">
      <alignment vertical="center"/>
    </xf>
    <xf numFmtId="178" fontId="2" fillId="0" borderId="17" xfId="0" applyNumberFormat="1" applyFont="1" applyBorder="1" applyAlignment="1">
      <alignment vertical="center"/>
    </xf>
    <xf numFmtId="178" fontId="2" fillId="0" borderId="121" xfId="0" applyNumberFormat="1" applyFont="1" applyBorder="1" applyAlignment="1">
      <alignment vertical="center"/>
    </xf>
    <xf numFmtId="0" fontId="4" fillId="0" borderId="9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91" xfId="0" applyFont="1" applyBorder="1" applyAlignment="1">
      <alignment horizontal="center" vertical="center"/>
    </xf>
    <xf numFmtId="0" fontId="4" fillId="0" borderId="0" xfId="0" applyFont="1" applyBorder="1" applyAlignment="1">
      <alignment horizontal="center" vertical="center"/>
    </xf>
    <xf numFmtId="0" fontId="4" fillId="0" borderId="23" xfId="0" applyFont="1" applyBorder="1" applyAlignment="1">
      <alignment horizontal="center" vertical="center"/>
    </xf>
    <xf numFmtId="0" fontId="4" fillId="0" borderId="192"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176" fontId="2" fillId="0" borderId="134" xfId="0" applyNumberFormat="1" applyFont="1" applyBorder="1" applyAlignment="1">
      <alignment vertical="center"/>
    </xf>
    <xf numFmtId="176" fontId="2" fillId="0" borderId="135" xfId="0" applyNumberFormat="1" applyFont="1" applyBorder="1" applyAlignment="1">
      <alignment vertical="center"/>
    </xf>
    <xf numFmtId="176" fontId="2" fillId="0" borderId="136" xfId="0" applyNumberFormat="1" applyFont="1" applyBorder="1" applyAlignment="1">
      <alignment vertical="center"/>
    </xf>
    <xf numFmtId="176" fontId="2" fillId="0" borderId="104" xfId="0" applyNumberFormat="1" applyFont="1" applyBorder="1" applyAlignment="1">
      <alignment vertical="center"/>
    </xf>
    <xf numFmtId="176" fontId="2" fillId="0" borderId="105" xfId="0" applyNumberFormat="1" applyFont="1" applyBorder="1" applyAlignment="1">
      <alignment vertical="center"/>
    </xf>
    <xf numFmtId="176" fontId="2" fillId="0" borderId="117" xfId="0" applyNumberFormat="1" applyFont="1" applyBorder="1" applyAlignment="1">
      <alignment vertical="center"/>
    </xf>
    <xf numFmtId="176" fontId="2" fillId="0" borderId="137" xfId="0" applyNumberFormat="1" applyFont="1" applyBorder="1" applyAlignment="1">
      <alignment vertical="center"/>
    </xf>
    <xf numFmtId="176" fontId="2" fillId="0" borderId="125" xfId="0" applyNumberFormat="1" applyFont="1" applyBorder="1" applyAlignment="1">
      <alignment vertical="center"/>
    </xf>
    <xf numFmtId="176" fontId="2" fillId="0" borderId="126" xfId="0" applyNumberFormat="1" applyFont="1" applyBorder="1" applyAlignment="1">
      <alignment vertical="center"/>
    </xf>
    <xf numFmtId="177" fontId="2" fillId="0" borderId="103" xfId="0" applyNumberFormat="1" applyFont="1" applyBorder="1" applyAlignment="1">
      <alignment vertical="center"/>
    </xf>
    <xf numFmtId="177" fontId="2" fillId="0" borderId="106" xfId="0" applyNumberFormat="1" applyFont="1" applyBorder="1" applyAlignment="1">
      <alignment vertical="center"/>
    </xf>
    <xf numFmtId="177" fontId="2" fillId="0" borderId="109" xfId="0" applyNumberFormat="1" applyFont="1" applyBorder="1" applyAlignment="1">
      <alignment vertical="center"/>
    </xf>
    <xf numFmtId="177" fontId="2" fillId="0" borderId="189" xfId="0" applyNumberFormat="1" applyFont="1" applyBorder="1" applyAlignment="1">
      <alignment vertical="center"/>
    </xf>
    <xf numFmtId="177" fontId="2" fillId="0" borderId="17" xfId="0" applyNumberFormat="1" applyFont="1" applyBorder="1" applyAlignment="1">
      <alignment vertical="center"/>
    </xf>
    <xf numFmtId="177" fontId="2" fillId="0" borderId="18" xfId="0" applyNumberFormat="1" applyFont="1" applyBorder="1" applyAlignment="1">
      <alignment vertical="center"/>
    </xf>
    <xf numFmtId="0" fontId="5" fillId="0" borderId="189" xfId="0" applyFont="1" applyBorder="1" applyAlignment="1">
      <alignment horizontal="center" vertical="center"/>
    </xf>
    <xf numFmtId="0" fontId="5" fillId="0" borderId="17" xfId="0" applyFont="1" applyBorder="1" applyAlignment="1">
      <alignment horizontal="center" vertical="center"/>
    </xf>
    <xf numFmtId="0" fontId="5" fillId="0" borderId="190" xfId="0" applyFont="1" applyBorder="1" applyAlignment="1">
      <alignment horizontal="center" vertical="center"/>
    </xf>
    <xf numFmtId="0" fontId="4" fillId="0" borderId="107" xfId="0" applyFont="1" applyBorder="1" applyAlignment="1">
      <alignment horizontal="center" vertical="center"/>
    </xf>
    <xf numFmtId="0" fontId="4" fillId="0" borderId="44" xfId="0" applyFont="1" applyBorder="1" applyAlignment="1">
      <alignment horizontal="center" vertical="center"/>
    </xf>
    <xf numFmtId="0" fontId="4" fillId="0" borderId="104" xfId="0" applyFont="1" applyBorder="1" applyAlignment="1">
      <alignment horizontal="center" vertical="center"/>
    </xf>
    <xf numFmtId="0" fontId="4" fillId="0" borderId="46" xfId="0" applyFont="1" applyBorder="1" applyAlignment="1">
      <alignment horizontal="center" vertical="center"/>
    </xf>
    <xf numFmtId="0" fontId="4" fillId="0" borderId="101" xfId="0" applyFont="1" applyBorder="1" applyAlignment="1">
      <alignment horizontal="center" vertical="center"/>
    </xf>
    <xf numFmtId="0" fontId="4" fillId="0" borderId="43" xfId="0" applyFont="1" applyBorder="1" applyAlignment="1">
      <alignment horizontal="center" vertical="center"/>
    </xf>
    <xf numFmtId="0" fontId="5"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90" xfId="0" applyFont="1" applyBorder="1" applyAlignment="1">
      <alignment horizontal="center" vertical="center"/>
    </xf>
    <xf numFmtId="0" fontId="4" fillId="0" borderId="133" xfId="0" applyFont="1" applyBorder="1" applyAlignment="1">
      <alignment horizontal="left" vertical="center"/>
    </xf>
    <xf numFmtId="0" fontId="4" fillId="0" borderId="62" xfId="0" applyFont="1" applyBorder="1" applyAlignment="1">
      <alignment horizontal="left" vertical="center"/>
    </xf>
    <xf numFmtId="0" fontId="9" fillId="0" borderId="163" xfId="0" applyFont="1" applyBorder="1" applyAlignment="1">
      <alignment horizontal="center" vertical="center" wrapText="1"/>
    </xf>
    <xf numFmtId="0" fontId="9" fillId="0" borderId="164" xfId="0" applyFont="1" applyBorder="1" applyAlignment="1">
      <alignment horizontal="center" vertical="center"/>
    </xf>
    <xf numFmtId="0" fontId="9" fillId="0" borderId="166" xfId="0" applyFont="1" applyBorder="1" applyAlignment="1">
      <alignment horizontal="center" vertical="center"/>
    </xf>
    <xf numFmtId="0" fontId="9" fillId="0" borderId="167" xfId="0" applyFont="1" applyBorder="1" applyAlignment="1">
      <alignment horizontal="center" vertical="center"/>
    </xf>
    <xf numFmtId="177" fontId="10" fillId="0" borderId="164" xfId="0" applyNumberFormat="1" applyFont="1" applyBorder="1" applyAlignment="1">
      <alignment vertical="center"/>
    </xf>
    <xf numFmtId="177" fontId="10" fillId="0" borderId="165" xfId="0" applyNumberFormat="1" applyFont="1" applyBorder="1" applyAlignment="1">
      <alignment vertical="center"/>
    </xf>
    <xf numFmtId="177" fontId="10" fillId="0" borderId="167" xfId="0" applyNumberFormat="1" applyFont="1" applyBorder="1" applyAlignment="1">
      <alignment vertical="center"/>
    </xf>
    <xf numFmtId="177" fontId="10" fillId="0" borderId="168" xfId="0" applyNumberFormat="1" applyFont="1" applyBorder="1" applyAlignment="1">
      <alignment vertical="center"/>
    </xf>
    <xf numFmtId="177" fontId="2" fillId="0" borderId="5" xfId="0" applyNumberFormat="1" applyFont="1" applyBorder="1" applyAlignment="1">
      <alignment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1" fillId="0" borderId="0" xfId="0" applyFont="1" applyAlignment="1">
      <alignment horizontal="center" vertical="center"/>
    </xf>
    <xf numFmtId="0" fontId="11" fillId="0" borderId="2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3" borderId="14" xfId="0" applyFont="1" applyFill="1" applyBorder="1" applyAlignment="1">
      <alignment vertical="center"/>
    </xf>
    <xf numFmtId="0" fontId="4" fillId="3" borderId="17" xfId="0" applyFont="1" applyFill="1" applyBorder="1" applyAlignment="1">
      <alignment vertical="center"/>
    </xf>
    <xf numFmtId="0" fontId="4" fillId="3" borderId="18" xfId="0" applyFont="1" applyFill="1" applyBorder="1" applyAlignment="1">
      <alignment vertical="center"/>
    </xf>
    <xf numFmtId="0" fontId="4" fillId="0" borderId="121" xfId="0" applyFont="1" applyBorder="1" applyAlignment="1">
      <alignment horizontal="center" vertical="center"/>
    </xf>
    <xf numFmtId="176" fontId="2" fillId="3" borderId="14" xfId="0" applyNumberFormat="1" applyFont="1" applyFill="1" applyBorder="1" applyAlignment="1">
      <alignment vertical="center"/>
    </xf>
    <xf numFmtId="176" fontId="2" fillId="3" borderId="17" xfId="0" applyNumberFormat="1" applyFont="1" applyFill="1" applyBorder="1" applyAlignment="1">
      <alignment vertical="center"/>
    </xf>
    <xf numFmtId="176" fontId="2" fillId="3" borderId="121" xfId="0" applyNumberFormat="1" applyFont="1" applyFill="1" applyBorder="1" applyAlignment="1">
      <alignment vertical="center"/>
    </xf>
    <xf numFmtId="176" fontId="2" fillId="3" borderId="18" xfId="0" applyNumberFormat="1" applyFont="1" applyFill="1" applyBorder="1" applyAlignment="1">
      <alignment vertical="center"/>
    </xf>
    <xf numFmtId="176" fontId="2" fillId="3" borderId="16" xfId="0" applyNumberFormat="1" applyFont="1" applyFill="1" applyBorder="1" applyAlignment="1">
      <alignment vertical="center"/>
    </xf>
    <xf numFmtId="176" fontId="2" fillId="3" borderId="185" xfId="0" applyNumberFormat="1" applyFont="1" applyFill="1" applyBorder="1" applyAlignment="1">
      <alignment vertical="center"/>
    </xf>
    <xf numFmtId="176" fontId="2" fillId="3" borderId="186" xfId="0" applyNumberFormat="1" applyFont="1" applyFill="1" applyBorder="1" applyAlignment="1">
      <alignment vertical="center"/>
    </xf>
    <xf numFmtId="176" fontId="2" fillId="3" borderId="15" xfId="0" applyNumberFormat="1" applyFont="1" applyFill="1" applyBorder="1" applyAlignment="1">
      <alignment vertical="center"/>
    </xf>
    <xf numFmtId="176" fontId="2" fillId="3" borderId="111" xfId="0" applyNumberFormat="1" applyFont="1" applyFill="1" applyBorder="1" applyAlignment="1">
      <alignment vertical="center"/>
    </xf>
    <xf numFmtId="176" fontId="2" fillId="3" borderId="169" xfId="0" applyNumberFormat="1" applyFont="1" applyFill="1" applyBorder="1" applyAlignment="1">
      <alignment vertical="center"/>
    </xf>
    <xf numFmtId="176" fontId="2" fillId="3" borderId="145" xfId="0" applyNumberFormat="1" applyFont="1" applyFill="1" applyBorder="1" applyAlignment="1">
      <alignment vertical="center"/>
    </xf>
    <xf numFmtId="177" fontId="2" fillId="2" borderId="15" xfId="0" applyNumberFormat="1" applyFont="1" applyFill="1" applyBorder="1" applyAlignment="1">
      <alignment vertical="center"/>
    </xf>
    <xf numFmtId="177" fontId="2" fillId="2" borderId="111" xfId="0" applyNumberFormat="1" applyFont="1" applyFill="1" applyBorder="1" applyAlignment="1">
      <alignment vertical="center"/>
    </xf>
    <xf numFmtId="177" fontId="2" fillId="2" borderId="145" xfId="0" applyNumberFormat="1" applyFont="1" applyFill="1" applyBorder="1" applyAlignment="1">
      <alignment vertical="center"/>
    </xf>
    <xf numFmtId="177" fontId="2" fillId="2" borderId="16" xfId="0" applyNumberFormat="1" applyFont="1" applyFill="1" applyBorder="1" applyAlignment="1">
      <alignment vertical="center"/>
    </xf>
    <xf numFmtId="177" fontId="2" fillId="2" borderId="185" xfId="0" applyNumberFormat="1" applyFont="1" applyFill="1" applyBorder="1" applyAlignment="1">
      <alignment vertical="center"/>
    </xf>
    <xf numFmtId="177" fontId="2" fillId="2" borderId="187" xfId="0" applyNumberFormat="1" applyFont="1" applyFill="1" applyBorder="1" applyAlignment="1">
      <alignment vertical="center"/>
    </xf>
    <xf numFmtId="176" fontId="2" fillId="3" borderId="112" xfId="0" applyNumberFormat="1" applyFont="1" applyFill="1" applyBorder="1" applyAlignment="1">
      <alignment vertical="center"/>
    </xf>
    <xf numFmtId="176" fontId="2" fillId="3" borderId="113" xfId="0" applyNumberFormat="1" applyFont="1" applyFill="1" applyBorder="1" applyAlignment="1">
      <alignment vertical="center"/>
    </xf>
    <xf numFmtId="176" fontId="2" fillId="3" borderId="124" xfId="0" applyNumberFormat="1" applyFont="1" applyFill="1" applyBorder="1" applyAlignment="1">
      <alignment vertical="center"/>
    </xf>
    <xf numFmtId="176" fontId="2" fillId="3" borderId="114" xfId="0" applyNumberFormat="1" applyFont="1" applyFill="1" applyBorder="1" applyAlignment="1">
      <alignment vertical="center"/>
    </xf>
    <xf numFmtId="0" fontId="4" fillId="0" borderId="138" xfId="0" applyFont="1" applyBorder="1" applyAlignment="1">
      <alignment horizontal="center" vertical="center" textRotation="255" shrinkToFit="1"/>
    </xf>
    <xf numFmtId="0" fontId="4" fillId="0" borderId="141" xfId="0" applyFont="1" applyBorder="1" applyAlignment="1">
      <alignment horizontal="center" vertical="center" textRotation="255" shrinkToFit="1"/>
    </xf>
    <xf numFmtId="0" fontId="4" fillId="0" borderId="170" xfId="0" applyFont="1" applyBorder="1" applyAlignment="1">
      <alignment horizontal="center" vertical="center" textRotation="255" shrinkToFit="1"/>
    </xf>
    <xf numFmtId="177" fontId="2" fillId="2" borderId="112" xfId="0" applyNumberFormat="1" applyFont="1" applyFill="1" applyBorder="1" applyAlignment="1">
      <alignment vertical="center"/>
    </xf>
    <xf numFmtId="177" fontId="2" fillId="2" borderId="113" xfId="0" applyNumberFormat="1" applyFont="1" applyFill="1" applyBorder="1" applyAlignment="1">
      <alignment vertical="center"/>
    </xf>
    <xf numFmtId="177" fontId="2" fillId="2" borderId="124" xfId="0" applyNumberFormat="1" applyFont="1" applyFill="1" applyBorder="1" applyAlignment="1">
      <alignment vertical="center"/>
    </xf>
    <xf numFmtId="10" fontId="2" fillId="2" borderId="112" xfId="0" applyNumberFormat="1" applyFont="1" applyFill="1" applyBorder="1" applyAlignment="1">
      <alignment vertical="center"/>
    </xf>
    <xf numFmtId="10" fontId="2" fillId="2" borderId="113" xfId="0" applyNumberFormat="1" applyFont="1" applyFill="1" applyBorder="1" applyAlignment="1">
      <alignment vertical="center"/>
    </xf>
    <xf numFmtId="10" fontId="2" fillId="2" borderId="124" xfId="0" applyNumberFormat="1" applyFont="1" applyFill="1" applyBorder="1" applyAlignment="1">
      <alignment vertical="center"/>
    </xf>
    <xf numFmtId="0" fontId="4" fillId="0" borderId="16" xfId="0" applyFont="1" applyBorder="1" applyAlignment="1">
      <alignment horizontal="center" vertical="center"/>
    </xf>
    <xf numFmtId="0" fontId="4" fillId="0" borderId="186" xfId="0" applyFont="1" applyBorder="1" applyAlignment="1">
      <alignment horizontal="center" vertical="center"/>
    </xf>
    <xf numFmtId="0" fontId="4" fillId="0" borderId="15" xfId="0" applyFont="1" applyBorder="1" applyAlignment="1">
      <alignment horizontal="center" vertical="center"/>
    </xf>
    <xf numFmtId="0" fontId="4" fillId="0" borderId="169" xfId="0" applyFont="1" applyBorder="1" applyAlignment="1">
      <alignment horizontal="center" vertical="center"/>
    </xf>
    <xf numFmtId="0" fontId="4" fillId="0" borderId="112" xfId="0" applyFont="1" applyBorder="1" applyAlignment="1">
      <alignment horizontal="center" vertical="center"/>
    </xf>
    <xf numFmtId="0" fontId="4" fillId="0" borderId="114" xfId="0" applyFont="1" applyBorder="1" applyAlignment="1">
      <alignment horizontal="center" vertical="center"/>
    </xf>
    <xf numFmtId="0" fontId="16" fillId="0" borderId="0" xfId="0" applyFont="1" applyAlignment="1">
      <alignment vertical="center" wrapText="1"/>
    </xf>
    <xf numFmtId="0" fontId="16" fillId="0" borderId="177" xfId="0" applyFont="1" applyBorder="1" applyAlignment="1">
      <alignment vertical="center" wrapText="1"/>
    </xf>
    <xf numFmtId="0" fontId="9" fillId="0" borderId="20" xfId="0" applyFont="1" applyBorder="1" applyAlignment="1"/>
    <xf numFmtId="0" fontId="9" fillId="0" borderId="0" xfId="0" applyFont="1" applyAlignment="1"/>
    <xf numFmtId="0" fontId="4" fillId="0" borderId="113" xfId="0" applyFont="1" applyBorder="1" applyAlignment="1">
      <alignment horizontal="left" vertical="center"/>
    </xf>
    <xf numFmtId="0" fontId="4" fillId="0" borderId="124" xfId="0" applyFont="1" applyBorder="1" applyAlignment="1">
      <alignment horizontal="left" vertical="center"/>
    </xf>
    <xf numFmtId="0" fontId="2" fillId="0" borderId="127" xfId="0" applyFont="1" applyBorder="1" applyAlignment="1">
      <alignment horizontal="left" vertical="center"/>
    </xf>
    <xf numFmtId="0" fontId="2" fillId="0" borderId="128" xfId="0" applyFont="1" applyBorder="1" applyAlignment="1">
      <alignment horizontal="left" vertical="center"/>
    </xf>
    <xf numFmtId="179" fontId="2" fillId="0" borderId="152" xfId="0" applyNumberFormat="1" applyFont="1" applyBorder="1" applyAlignment="1">
      <alignment horizontal="left" vertical="center"/>
    </xf>
    <xf numFmtId="179" fontId="2" fillId="0" borderId="156" xfId="0" applyNumberFormat="1" applyFont="1" applyBorder="1" applyAlignment="1">
      <alignment horizontal="left" vertical="center"/>
    </xf>
    <xf numFmtId="0" fontId="4" fillId="0" borderId="14"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0" xfId="0" applyFont="1" applyAlignment="1">
      <alignment wrapText="1"/>
    </xf>
    <xf numFmtId="0" fontId="4" fillId="0" borderId="177" xfId="0" applyFont="1" applyBorder="1" applyAlignment="1">
      <alignment wrapText="1"/>
    </xf>
    <xf numFmtId="176" fontId="2" fillId="3" borderId="187" xfId="0" applyNumberFormat="1" applyFont="1" applyFill="1" applyBorder="1" applyAlignment="1">
      <alignment vertical="center"/>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69" xfId="0" applyFont="1" applyFill="1" applyBorder="1" applyAlignment="1">
      <alignment horizontal="center" vertical="center"/>
    </xf>
    <xf numFmtId="176" fontId="10" fillId="0" borderId="92" xfId="0" applyNumberFormat="1" applyFont="1" applyBorder="1" applyAlignment="1">
      <alignment vertical="center"/>
    </xf>
    <xf numFmtId="176" fontId="10" fillId="0" borderId="73" xfId="0" applyNumberFormat="1" applyFont="1" applyBorder="1" applyAlignment="1">
      <alignment vertical="center"/>
    </xf>
    <xf numFmtId="176" fontId="2" fillId="0" borderId="139" xfId="0" applyNumberFormat="1" applyFont="1" applyBorder="1" applyAlignment="1">
      <alignment vertical="center"/>
    </xf>
    <xf numFmtId="176" fontId="2" fillId="0" borderId="140" xfId="0" applyNumberFormat="1" applyFont="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138" xfId="0" applyFont="1" applyBorder="1" applyAlignment="1">
      <alignment horizontal="center" vertical="center"/>
    </xf>
    <xf numFmtId="0" fontId="4" fillId="0" borderId="139" xfId="0" applyFont="1" applyBorder="1" applyAlignment="1">
      <alignment horizontal="center" vertical="center"/>
    </xf>
    <xf numFmtId="0" fontId="4" fillId="0" borderId="140" xfId="0" applyFont="1" applyBorder="1" applyAlignment="1">
      <alignment horizontal="center" vertical="center"/>
    </xf>
    <xf numFmtId="176" fontId="10" fillId="0" borderId="1" xfId="0" applyNumberFormat="1" applyFont="1" applyBorder="1" applyAlignment="1">
      <alignment vertical="center"/>
    </xf>
    <xf numFmtId="176" fontId="10" fillId="0" borderId="2" xfId="0" applyNumberFormat="1" applyFont="1" applyBorder="1" applyAlignment="1">
      <alignment vertical="center"/>
    </xf>
    <xf numFmtId="176" fontId="10" fillId="0" borderId="148" xfId="0" applyNumberFormat="1" applyFont="1" applyBorder="1" applyAlignment="1">
      <alignment vertical="center"/>
    </xf>
    <xf numFmtId="176" fontId="10" fillId="0" borderId="149" xfId="0" applyNumberFormat="1" applyFont="1" applyBorder="1" applyAlignment="1">
      <alignment vertical="center"/>
    </xf>
    <xf numFmtId="176" fontId="2" fillId="0" borderId="153" xfId="0" applyNumberFormat="1" applyFont="1" applyBorder="1" applyAlignment="1">
      <alignment vertical="center"/>
    </xf>
    <xf numFmtId="176" fontId="2" fillId="0" borderId="154" xfId="0" applyNumberFormat="1" applyFont="1" applyBorder="1" applyAlignment="1">
      <alignment vertical="center"/>
    </xf>
    <xf numFmtId="176" fontId="10" fillId="0" borderId="91" xfId="0" applyNumberFormat="1" applyFont="1" applyBorder="1" applyAlignment="1">
      <alignment vertical="center"/>
    </xf>
    <xf numFmtId="176" fontId="2" fillId="0" borderId="138" xfId="0" applyNumberFormat="1" applyFont="1" applyBorder="1" applyAlignment="1">
      <alignment vertical="center"/>
    </xf>
    <xf numFmtId="0" fontId="4" fillId="0" borderId="0" xfId="0" applyFont="1" applyBorder="1" applyAlignment="1">
      <alignment horizontal="left" vertical="center"/>
    </xf>
    <xf numFmtId="0" fontId="4" fillId="0" borderId="23" xfId="0" applyFont="1" applyBorder="1" applyAlignment="1">
      <alignment horizontal="left" vertical="center"/>
    </xf>
    <xf numFmtId="0" fontId="4" fillId="0" borderId="158" xfId="0" applyFont="1" applyBorder="1" applyAlignment="1">
      <alignment horizontal="left" vertical="center"/>
    </xf>
    <xf numFmtId="0" fontId="4" fillId="0" borderId="162" xfId="0" applyFont="1" applyBorder="1" applyAlignment="1">
      <alignment horizontal="left" vertical="center"/>
    </xf>
    <xf numFmtId="0" fontId="2" fillId="0" borderId="22" xfId="0" applyFont="1" applyBorder="1" applyAlignment="1">
      <alignment horizontal="center" vertical="center"/>
    </xf>
    <xf numFmtId="0" fontId="2" fillId="0" borderId="0" xfId="0" applyFont="1" applyBorder="1" applyAlignment="1">
      <alignment horizontal="center" vertical="center"/>
    </xf>
    <xf numFmtId="0" fontId="2" fillId="0" borderId="157" xfId="0" applyFont="1" applyBorder="1" applyAlignment="1">
      <alignment horizontal="center" vertical="center"/>
    </xf>
    <xf numFmtId="0" fontId="2" fillId="0" borderId="158" xfId="0" applyFont="1" applyBorder="1" applyAlignment="1">
      <alignment horizontal="center" vertical="center"/>
    </xf>
    <xf numFmtId="0" fontId="2" fillId="0" borderId="151" xfId="0" applyFont="1" applyBorder="1" applyAlignment="1">
      <alignment vertical="center"/>
    </xf>
    <xf numFmtId="0" fontId="2" fillId="0" borderId="152" xfId="0" applyFont="1" applyBorder="1" applyAlignment="1">
      <alignment vertical="center"/>
    </xf>
    <xf numFmtId="0" fontId="2" fillId="0" borderId="147" xfId="0" applyFont="1" applyBorder="1" applyAlignment="1">
      <alignment horizontal="center" vertical="center"/>
    </xf>
    <xf numFmtId="0" fontId="2" fillId="0" borderId="127" xfId="0" applyFont="1" applyBorder="1" applyAlignment="1">
      <alignment horizontal="center" vertical="center"/>
    </xf>
    <xf numFmtId="0" fontId="2" fillId="0" borderId="123" xfId="0" applyFont="1" applyBorder="1" applyAlignment="1">
      <alignment horizontal="center" vertical="center"/>
    </xf>
    <xf numFmtId="0" fontId="2" fillId="0" borderId="113" xfId="0" applyFont="1" applyBorder="1" applyAlignment="1">
      <alignment horizontal="center" vertical="center"/>
    </xf>
    <xf numFmtId="0" fontId="2" fillId="0" borderId="132" xfId="0" applyFont="1" applyBorder="1" applyAlignment="1">
      <alignment horizontal="center" vertical="center"/>
    </xf>
    <xf numFmtId="0" fontId="2" fillId="0" borderId="133" xfId="0" applyFont="1" applyBorder="1" applyAlignment="1">
      <alignment horizontal="center" vertical="center"/>
    </xf>
    <xf numFmtId="176" fontId="2" fillId="0" borderId="142" xfId="0" applyNumberFormat="1" applyFont="1" applyBorder="1" applyAlignment="1">
      <alignment vertical="center"/>
    </xf>
    <xf numFmtId="176" fontId="2" fillId="0" borderId="143" xfId="0" applyNumberFormat="1" applyFont="1" applyBorder="1" applyAlignment="1">
      <alignment vertical="center"/>
    </xf>
    <xf numFmtId="176" fontId="10" fillId="0" borderId="160" xfId="0" applyNumberFormat="1" applyFont="1" applyBorder="1" applyAlignment="1">
      <alignment vertical="center"/>
    </xf>
    <xf numFmtId="176" fontId="10" fillId="0" borderId="161" xfId="0" applyNumberFormat="1" applyFont="1" applyBorder="1" applyAlignment="1">
      <alignment vertical="center"/>
    </xf>
    <xf numFmtId="176" fontId="2" fillId="0" borderId="141" xfId="0" applyNumberFormat="1" applyFont="1" applyBorder="1" applyAlignment="1">
      <alignment vertical="center"/>
    </xf>
    <xf numFmtId="176" fontId="10" fillId="0" borderId="159" xfId="0" applyNumberFormat="1"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176" fontId="10" fillId="0" borderId="3" xfId="0" applyNumberFormat="1" applyFont="1" applyBorder="1" applyAlignment="1">
      <alignment vertical="center"/>
    </xf>
    <xf numFmtId="176" fontId="10" fillId="0" borderId="150" xfId="0" applyNumberFormat="1" applyFont="1" applyBorder="1" applyAlignment="1">
      <alignment vertical="center"/>
    </xf>
    <xf numFmtId="176" fontId="2" fillId="0" borderId="155" xfId="0" applyNumberFormat="1" applyFont="1" applyBorder="1" applyAlignment="1">
      <alignment vertical="center"/>
    </xf>
    <xf numFmtId="0" fontId="4" fillId="0" borderId="1"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177" fontId="2" fillId="2" borderId="22" xfId="0" applyNumberFormat="1" applyFont="1" applyFill="1" applyBorder="1" applyAlignment="1">
      <alignment vertical="center"/>
    </xf>
    <xf numFmtId="177" fontId="2" fillId="2" borderId="0" xfId="0" applyNumberFormat="1" applyFont="1" applyFill="1" applyBorder="1" applyAlignment="1">
      <alignment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5" fillId="0" borderId="30" xfId="0" applyFont="1" applyBorder="1" applyAlignment="1">
      <alignment horizontal="center" vertical="center"/>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176" fontId="5" fillId="0" borderId="54" xfId="0" applyNumberFormat="1" applyFont="1" applyBorder="1" applyAlignment="1">
      <alignment vertical="center"/>
    </xf>
    <xf numFmtId="176" fontId="7" fillId="0" borderId="37" xfId="0" applyNumberFormat="1" applyFont="1" applyBorder="1" applyAlignment="1">
      <alignment vertical="center"/>
    </xf>
    <xf numFmtId="176" fontId="7" fillId="0" borderId="181" xfId="0" applyNumberFormat="1" applyFont="1" applyBorder="1" applyAlignment="1">
      <alignment vertical="center"/>
    </xf>
    <xf numFmtId="176" fontId="7" fillId="0" borderId="135" xfId="0" applyNumberFormat="1" applyFont="1" applyBorder="1" applyAlignment="1">
      <alignment vertical="center"/>
    </xf>
    <xf numFmtId="176" fontId="7" fillId="0" borderId="182" xfId="0" applyNumberFormat="1" applyFont="1" applyBorder="1" applyAlignment="1">
      <alignment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10" fontId="2" fillId="2" borderId="2" xfId="0" applyNumberFormat="1" applyFont="1" applyFill="1" applyBorder="1" applyAlignment="1">
      <alignment vertical="center"/>
    </xf>
    <xf numFmtId="10" fontId="2" fillId="2" borderId="3" xfId="0" applyNumberFormat="1" applyFont="1" applyFill="1" applyBorder="1" applyAlignment="1">
      <alignment vertical="center"/>
    </xf>
    <xf numFmtId="10" fontId="2" fillId="2" borderId="5" xfId="0" applyNumberFormat="1" applyFont="1" applyFill="1" applyBorder="1" applyAlignment="1">
      <alignment vertical="center"/>
    </xf>
    <xf numFmtId="10" fontId="2" fillId="2" borderId="6" xfId="0" applyNumberFormat="1" applyFont="1" applyFill="1" applyBorder="1" applyAlignment="1">
      <alignment vertical="center"/>
    </xf>
    <xf numFmtId="177" fontId="2" fillId="2" borderId="5" xfId="0" applyNumberFormat="1" applyFont="1" applyFill="1" applyBorder="1" applyAlignment="1">
      <alignment vertical="center"/>
    </xf>
    <xf numFmtId="177" fontId="2" fillId="2" borderId="6" xfId="0" applyNumberFormat="1" applyFont="1" applyFill="1" applyBorder="1" applyAlignment="1">
      <alignmen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5" xfId="0" applyFont="1" applyFill="1" applyBorder="1" applyAlignment="1">
      <alignment vertical="center" shrinkToFit="1"/>
    </xf>
    <xf numFmtId="0" fontId="4" fillId="3" borderId="111" xfId="0" applyFont="1" applyFill="1" applyBorder="1" applyAlignment="1">
      <alignment vertical="center" shrinkToFit="1"/>
    </xf>
    <xf numFmtId="0" fontId="4" fillId="3" borderId="169" xfId="0" applyFont="1" applyFill="1" applyBorder="1" applyAlignment="1">
      <alignment vertical="center" shrinkToFit="1"/>
    </xf>
    <xf numFmtId="0" fontId="4" fillId="3" borderId="112" xfId="0" applyFont="1" applyFill="1" applyBorder="1" applyAlignment="1">
      <alignment vertical="center" shrinkToFit="1"/>
    </xf>
    <xf numFmtId="0" fontId="4" fillId="3" borderId="113" xfId="0" applyFont="1" applyFill="1" applyBorder="1" applyAlignment="1">
      <alignment vertical="center" shrinkToFit="1"/>
    </xf>
    <xf numFmtId="0" fontId="4" fillId="3" borderId="114" xfId="0" applyFont="1" applyFill="1" applyBorder="1" applyAlignment="1">
      <alignment vertical="center" shrinkToFit="1"/>
    </xf>
    <xf numFmtId="0" fontId="4" fillId="3" borderId="16" xfId="0" applyFont="1" applyFill="1" applyBorder="1" applyAlignment="1">
      <alignment horizontal="center" vertical="center"/>
    </xf>
    <xf numFmtId="0" fontId="4" fillId="3" borderId="186" xfId="0" applyFont="1" applyFill="1" applyBorder="1" applyAlignment="1">
      <alignment horizontal="center" vertical="center"/>
    </xf>
    <xf numFmtId="0" fontId="4" fillId="3" borderId="112" xfId="0" applyFont="1" applyFill="1" applyBorder="1" applyAlignment="1">
      <alignment horizontal="center" vertical="center"/>
    </xf>
    <xf numFmtId="0" fontId="4" fillId="3" borderId="114" xfId="0" applyFont="1" applyFill="1" applyBorder="1" applyAlignment="1">
      <alignment horizontal="center" vertical="center"/>
    </xf>
    <xf numFmtId="0" fontId="4" fillId="0" borderId="171" xfId="0" applyFont="1" applyBorder="1" applyAlignment="1">
      <alignment horizontal="center" vertical="center"/>
    </xf>
    <xf numFmtId="177" fontId="2" fillId="2" borderId="8" xfId="0" applyNumberFormat="1" applyFont="1" applyFill="1" applyBorder="1" applyAlignment="1">
      <alignment vertical="center"/>
    </xf>
    <xf numFmtId="177" fontId="2" fillId="2" borderId="9" xfId="0" applyNumberFormat="1" applyFont="1" applyFill="1" applyBorder="1" applyAlignment="1">
      <alignment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5" fillId="0" borderId="171" xfId="0" applyFont="1" applyBorder="1" applyAlignment="1">
      <alignment horizontal="center" vertical="center"/>
    </xf>
    <xf numFmtId="0" fontId="5" fillId="0" borderId="18" xfId="0" applyFont="1" applyBorder="1" applyAlignment="1">
      <alignment horizontal="center" vertical="center"/>
    </xf>
    <xf numFmtId="0" fontId="4" fillId="0" borderId="188" xfId="0" applyFont="1" applyBorder="1" applyAlignment="1">
      <alignment horizontal="center" vertical="center"/>
    </xf>
    <xf numFmtId="10" fontId="2" fillId="2" borderId="0" xfId="0" applyNumberFormat="1" applyFont="1" applyFill="1" applyBorder="1" applyAlignment="1">
      <alignment vertical="center"/>
    </xf>
    <xf numFmtId="177" fontId="2" fillId="2" borderId="23" xfId="0" applyNumberFormat="1" applyFont="1" applyFill="1" applyBorder="1" applyAlignment="1">
      <alignment vertical="center"/>
    </xf>
    <xf numFmtId="177" fontId="2" fillId="2" borderId="24" xfId="0" applyNumberFormat="1" applyFont="1" applyFill="1" applyBorder="1" applyAlignment="1">
      <alignment vertical="center"/>
    </xf>
    <xf numFmtId="177" fontId="2" fillId="2" borderId="25" xfId="0" applyNumberFormat="1" applyFont="1" applyFill="1" applyBorder="1" applyAlignment="1">
      <alignment vertical="center"/>
    </xf>
    <xf numFmtId="177" fontId="2" fillId="2" borderId="25" xfId="0" applyNumberFormat="1" applyFont="1" applyFill="1" applyBorder="1" applyAlignment="1">
      <alignment vertical="center" shrinkToFit="1"/>
    </xf>
    <xf numFmtId="177" fontId="2" fillId="2" borderId="26" xfId="0" applyNumberFormat="1" applyFont="1" applyFill="1" applyBorder="1" applyAlignment="1">
      <alignment vertical="center" shrinkToFit="1"/>
    </xf>
    <xf numFmtId="10" fontId="2" fillId="2" borderId="25" xfId="0" applyNumberFormat="1" applyFont="1" applyFill="1" applyBorder="1" applyAlignment="1">
      <alignment vertical="center"/>
    </xf>
    <xf numFmtId="177" fontId="2" fillId="2" borderId="26" xfId="0" applyNumberFormat="1" applyFont="1" applyFill="1" applyBorder="1" applyAlignment="1">
      <alignment vertical="center"/>
    </xf>
    <xf numFmtId="177" fontId="2" fillId="2" borderId="19" xfId="0" applyNumberFormat="1" applyFont="1" applyFill="1" applyBorder="1" applyAlignment="1">
      <alignment vertical="center"/>
    </xf>
    <xf numFmtId="177" fontId="2" fillId="2" borderId="20" xfId="0" applyNumberFormat="1" applyFont="1" applyFill="1" applyBorder="1" applyAlignment="1">
      <alignment vertical="center"/>
    </xf>
    <xf numFmtId="177" fontId="2" fillId="2" borderId="21" xfId="0" applyNumberFormat="1" applyFont="1" applyFill="1" applyBorder="1" applyAlignment="1">
      <alignment vertical="center"/>
    </xf>
    <xf numFmtId="10" fontId="2" fillId="2" borderId="20" xfId="0" applyNumberFormat="1" applyFont="1" applyFill="1" applyBorder="1" applyAlignment="1">
      <alignment vertical="center"/>
    </xf>
    <xf numFmtId="0" fontId="4" fillId="0" borderId="19"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5" fillId="0" borderId="25" xfId="0" applyFont="1" applyBorder="1" applyAlignment="1">
      <alignment horizontal="center" vertical="center"/>
    </xf>
    <xf numFmtId="0" fontId="5" fillId="0" borderId="34" xfId="0" applyFont="1" applyBorder="1" applyAlignment="1">
      <alignment horizontal="center" vertical="center" shrinkToFit="1"/>
    </xf>
    <xf numFmtId="176" fontId="7" fillId="0" borderId="54" xfId="0" applyNumberFormat="1" applyFont="1" applyBorder="1" applyAlignment="1">
      <alignment vertical="center"/>
    </xf>
    <xf numFmtId="0" fontId="5" fillId="0" borderId="35" xfId="0" applyFont="1" applyBorder="1" applyAlignment="1">
      <alignment horizontal="center" vertical="center" shrinkToFit="1"/>
    </xf>
    <xf numFmtId="176" fontId="7" fillId="0" borderId="38" xfId="0" applyNumberFormat="1" applyFont="1" applyBorder="1" applyAlignment="1">
      <alignment vertical="center"/>
    </xf>
    <xf numFmtId="176" fontId="7" fillId="0" borderId="31" xfId="0" applyNumberFormat="1" applyFont="1" applyBorder="1" applyAlignment="1">
      <alignment vertical="center"/>
    </xf>
    <xf numFmtId="176" fontId="7" fillId="0" borderId="32" xfId="0" applyNumberFormat="1" applyFont="1" applyBorder="1" applyAlignment="1">
      <alignment vertical="center"/>
    </xf>
    <xf numFmtId="176" fontId="7" fillId="0" borderId="49" xfId="0" applyNumberFormat="1" applyFont="1" applyBorder="1" applyAlignment="1">
      <alignment vertical="center"/>
    </xf>
    <xf numFmtId="176" fontId="7" fillId="0" borderId="50" xfId="0" applyNumberFormat="1" applyFont="1" applyBorder="1" applyAlignment="1">
      <alignment vertical="center"/>
    </xf>
    <xf numFmtId="176" fontId="7" fillId="0" borderId="55" xfId="0" applyNumberFormat="1" applyFont="1" applyBorder="1" applyAlignment="1">
      <alignment vertical="center"/>
    </xf>
    <xf numFmtId="176" fontId="7" fillId="0" borderId="59" xfId="0" applyNumberFormat="1" applyFont="1" applyBorder="1" applyAlignment="1">
      <alignment vertical="center"/>
    </xf>
    <xf numFmtId="176" fontId="7" fillId="0" borderId="60" xfId="0" applyNumberFormat="1" applyFont="1" applyBorder="1" applyAlignment="1">
      <alignment vertical="center"/>
    </xf>
    <xf numFmtId="176" fontId="7" fillId="0" borderId="39" xfId="0" applyNumberFormat="1" applyFont="1" applyBorder="1" applyAlignment="1">
      <alignment vertical="center"/>
    </xf>
    <xf numFmtId="176" fontId="7" fillId="0" borderId="102" xfId="0" applyNumberFormat="1" applyFont="1" applyBorder="1" applyAlignment="1">
      <alignment vertical="center"/>
    </xf>
    <xf numFmtId="176" fontId="7" fillId="0" borderId="43" xfId="0" applyNumberFormat="1" applyFont="1" applyBorder="1" applyAlignment="1">
      <alignment vertical="center"/>
    </xf>
    <xf numFmtId="176" fontId="7" fillId="0" borderId="42" xfId="0" applyNumberFormat="1" applyFont="1" applyBorder="1" applyAlignment="1">
      <alignment vertical="center"/>
    </xf>
    <xf numFmtId="176" fontId="7" fillId="0" borderId="105" xfId="0" applyNumberFormat="1" applyFont="1" applyBorder="1" applyAlignment="1">
      <alignment vertical="center"/>
    </xf>
    <xf numFmtId="176" fontId="7" fillId="0" borderId="46" xfId="0" applyNumberFormat="1" applyFont="1" applyBorder="1" applyAlignment="1">
      <alignment vertical="center"/>
    </xf>
    <xf numFmtId="0" fontId="5" fillId="0" borderId="40" xfId="0" applyFont="1" applyBorder="1" applyAlignment="1">
      <alignment horizontal="center" vertical="center" shrinkToFit="1"/>
    </xf>
    <xf numFmtId="176" fontId="7" fillId="0" borderId="41" xfId="0" applyNumberFormat="1" applyFont="1" applyBorder="1" applyAlignment="1">
      <alignment vertical="center"/>
    </xf>
    <xf numFmtId="176" fontId="7" fillId="0" borderId="85" xfId="0" applyNumberFormat="1" applyFont="1" applyBorder="1" applyAlignment="1">
      <alignment vertical="center"/>
    </xf>
    <xf numFmtId="176" fontId="7" fillId="0" borderId="86" xfId="0" applyNumberFormat="1" applyFont="1" applyBorder="1" applyAlignment="1">
      <alignment vertical="center"/>
    </xf>
    <xf numFmtId="0" fontId="5" fillId="0" borderId="63"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4" fillId="0" borderId="28" xfId="0" applyFont="1" applyBorder="1" applyAlignment="1">
      <alignment horizontal="center" vertical="center"/>
    </xf>
    <xf numFmtId="0" fontId="4" fillId="0" borderId="39" xfId="0" applyFont="1" applyBorder="1" applyAlignment="1">
      <alignment horizontal="center" vertical="center"/>
    </xf>
    <xf numFmtId="176" fontId="7" fillId="0" borderId="45" xfId="0" applyNumberFormat="1" applyFont="1" applyBorder="1" applyAlignment="1">
      <alignment vertical="center"/>
    </xf>
    <xf numFmtId="176" fontId="7" fillId="0" borderId="36" xfId="0" applyNumberFormat="1" applyFont="1" applyBorder="1" applyAlignment="1">
      <alignment vertical="center"/>
    </xf>
    <xf numFmtId="0" fontId="4" fillId="0" borderId="27" xfId="0" applyFont="1" applyBorder="1" applyAlignment="1">
      <alignment horizontal="center"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5" fillId="0" borderId="43" xfId="0" applyFont="1" applyBorder="1" applyAlignment="1">
      <alignment horizontal="center" vertical="center" wrapText="1" shrinkToFit="1"/>
    </xf>
    <xf numFmtId="0" fontId="5" fillId="0" borderId="39"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27" xfId="0" applyFont="1" applyBorder="1" applyAlignment="1">
      <alignment horizontal="center" vertical="center" wrapText="1" shrinkToFit="1"/>
    </xf>
    <xf numFmtId="0" fontId="5" fillId="0" borderId="33" xfId="0" applyFont="1" applyBorder="1" applyAlignment="1">
      <alignment horizontal="center" vertical="center" shrinkToFit="1"/>
    </xf>
    <xf numFmtId="0" fontId="4" fillId="0" borderId="27"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6" fillId="0" borderId="79" xfId="0" applyFont="1" applyBorder="1" applyAlignment="1">
      <alignment horizontal="center" vertical="center" wrapText="1" shrinkToFit="1"/>
    </xf>
    <xf numFmtId="0" fontId="6" fillId="0" borderId="79"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84" xfId="0" applyFont="1" applyBorder="1" applyAlignment="1">
      <alignment horizontal="center" vertical="center" shrinkToFit="1"/>
    </xf>
    <xf numFmtId="176" fontId="7" fillId="0" borderId="79" xfId="0" applyNumberFormat="1" applyFont="1" applyBorder="1" applyAlignment="1">
      <alignment vertical="center"/>
    </xf>
    <xf numFmtId="176" fontId="7" fillId="0" borderId="80" xfId="0" applyNumberFormat="1" applyFont="1" applyBorder="1" applyAlignment="1">
      <alignment vertical="center"/>
    </xf>
    <xf numFmtId="176" fontId="7" fillId="0" borderId="87" xfId="0" applyNumberFormat="1" applyFont="1" applyBorder="1" applyAlignment="1">
      <alignment vertical="center"/>
    </xf>
    <xf numFmtId="176" fontId="7" fillId="0" borderId="88" xfId="0" applyNumberFormat="1" applyFont="1" applyBorder="1" applyAlignment="1">
      <alignment vertical="center"/>
    </xf>
    <xf numFmtId="0" fontId="5" fillId="0" borderId="78" xfId="0" applyFont="1" applyBorder="1" applyAlignment="1">
      <alignment horizontal="center" vertical="center" wrapText="1" shrinkToFit="1"/>
    </xf>
    <xf numFmtId="0" fontId="5" fillId="0" borderId="79"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43" xfId="0" applyFont="1" applyBorder="1" applyAlignment="1">
      <alignment horizontal="center" vertical="center" textRotation="255" shrinkToFit="1"/>
    </xf>
    <xf numFmtId="0" fontId="5" fillId="0" borderId="44"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5" fillId="0" borderId="35" xfId="0" applyFont="1" applyBorder="1" applyAlignment="1">
      <alignment horizontal="center" vertical="center" textRotation="255" shrinkToFit="1"/>
    </xf>
    <xf numFmtId="176" fontId="7" fillId="0" borderId="91" xfId="0" applyNumberFormat="1" applyFont="1" applyBorder="1" applyAlignment="1">
      <alignment vertical="center"/>
    </xf>
    <xf numFmtId="176" fontId="7" fillId="0" borderId="92" xfId="0" applyNumberFormat="1" applyFont="1" applyBorder="1" applyAlignment="1">
      <alignment vertical="center"/>
    </xf>
    <xf numFmtId="176" fontId="7" fillId="0" borderId="70" xfId="0" applyNumberFormat="1" applyFont="1" applyBorder="1" applyAlignment="1">
      <alignment vertical="center"/>
    </xf>
    <xf numFmtId="176" fontId="7" fillId="0" borderId="71" xfId="0" applyNumberFormat="1" applyFont="1" applyBorder="1" applyAlignment="1">
      <alignment vertical="center"/>
    </xf>
    <xf numFmtId="176" fontId="7" fillId="0" borderId="72" xfId="0" applyNumberFormat="1" applyFont="1" applyBorder="1" applyAlignment="1">
      <alignment vertical="center"/>
    </xf>
    <xf numFmtId="176" fontId="7" fillId="0" borderId="74" xfId="0" applyNumberFormat="1" applyFont="1" applyBorder="1" applyAlignment="1">
      <alignment vertical="center"/>
    </xf>
    <xf numFmtId="176" fontId="7" fillId="0" borderId="75" xfId="0" applyNumberFormat="1" applyFont="1" applyBorder="1" applyAlignment="1">
      <alignment vertical="center"/>
    </xf>
    <xf numFmtId="176" fontId="7" fillId="0" borderId="76" xfId="0" applyNumberFormat="1" applyFont="1" applyBorder="1" applyAlignment="1">
      <alignment vertical="center"/>
    </xf>
    <xf numFmtId="176" fontId="7" fillId="0" borderId="77" xfId="0" applyNumberFormat="1" applyFont="1" applyBorder="1" applyAlignment="1">
      <alignment vertical="center"/>
    </xf>
    <xf numFmtId="176" fontId="7" fillId="0" borderId="67" xfId="0" applyNumberFormat="1" applyFont="1" applyBorder="1" applyAlignment="1">
      <alignment vertical="center"/>
    </xf>
    <xf numFmtId="176" fontId="7" fillId="0" borderId="68" xfId="0" applyNumberFormat="1" applyFont="1" applyBorder="1" applyAlignment="1">
      <alignment vertical="center"/>
    </xf>
    <xf numFmtId="176" fontId="7" fillId="0" borderId="69" xfId="0" applyNumberFormat="1" applyFont="1" applyBorder="1" applyAlignment="1">
      <alignment vertical="center"/>
    </xf>
    <xf numFmtId="176" fontId="7" fillId="0" borderId="89" xfId="0" applyNumberFormat="1" applyFont="1" applyBorder="1" applyAlignment="1">
      <alignment vertical="center"/>
    </xf>
    <xf numFmtId="176" fontId="7" fillId="0" borderId="90" xfId="0" applyNumberFormat="1" applyFont="1" applyBorder="1" applyAlignment="1">
      <alignment vertical="center"/>
    </xf>
    <xf numFmtId="176" fontId="7" fillId="0" borderId="73" xfId="0" applyNumberFormat="1" applyFont="1" applyBorder="1" applyAlignment="1">
      <alignment vertical="center"/>
    </xf>
    <xf numFmtId="176" fontId="7" fillId="0" borderId="93" xfId="0" applyNumberFormat="1" applyFont="1" applyBorder="1" applyAlignment="1">
      <alignment vertical="center"/>
    </xf>
    <xf numFmtId="176" fontId="7" fillId="0" borderId="65" xfId="0" applyNumberFormat="1" applyFont="1" applyBorder="1" applyAlignment="1">
      <alignment vertical="center"/>
    </xf>
    <xf numFmtId="176" fontId="7" fillId="0" borderId="94" xfId="0" applyNumberFormat="1" applyFont="1" applyBorder="1" applyAlignment="1">
      <alignment vertical="center"/>
    </xf>
    <xf numFmtId="176" fontId="7" fillId="0" borderId="95" xfId="0" applyNumberFormat="1" applyFont="1" applyBorder="1" applyAlignment="1">
      <alignment vertical="center"/>
    </xf>
    <xf numFmtId="0" fontId="4" fillId="0" borderId="29" xfId="0" applyFont="1" applyBorder="1" applyAlignment="1">
      <alignment horizontal="center" vertical="center"/>
    </xf>
    <xf numFmtId="176" fontId="7" fillId="0" borderId="52" xfId="0" applyNumberFormat="1" applyFont="1" applyBorder="1" applyAlignment="1">
      <alignment vertical="center"/>
    </xf>
    <xf numFmtId="176" fontId="7" fillId="0" borderId="63" xfId="0" applyNumberFormat="1" applyFont="1" applyBorder="1" applyAlignment="1">
      <alignment vertical="center"/>
    </xf>
    <xf numFmtId="176" fontId="7" fillId="0" borderId="28" xfId="0" applyNumberFormat="1" applyFont="1" applyBorder="1" applyAlignment="1">
      <alignment vertical="center"/>
    </xf>
    <xf numFmtId="176" fontId="7" fillId="0" borderId="29" xfId="0" applyNumberFormat="1" applyFont="1" applyBorder="1" applyAlignment="1">
      <alignment vertical="center"/>
    </xf>
    <xf numFmtId="176" fontId="7" fillId="0" borderId="64" xfId="0" applyNumberFormat="1" applyFont="1" applyBorder="1" applyAlignment="1">
      <alignment vertical="center"/>
    </xf>
    <xf numFmtId="176" fontId="7" fillId="0" borderId="56" xfId="0" applyNumberFormat="1" applyFont="1" applyBorder="1" applyAlignment="1">
      <alignment vertical="center"/>
    </xf>
    <xf numFmtId="176" fontId="7" fillId="0" borderId="53" xfId="0" applyNumberFormat="1" applyFont="1" applyBorder="1" applyAlignment="1">
      <alignment vertical="center"/>
    </xf>
    <xf numFmtId="176" fontId="7" fillId="0" borderId="58" xfId="0" applyNumberFormat="1" applyFont="1" applyBorder="1" applyAlignment="1">
      <alignment vertical="center"/>
    </xf>
    <xf numFmtId="176" fontId="7" fillId="0" borderId="48" xfId="0" applyNumberFormat="1" applyFont="1" applyBorder="1" applyAlignment="1">
      <alignment vertical="center"/>
    </xf>
    <xf numFmtId="177" fontId="2" fillId="0" borderId="190" xfId="0" applyNumberFormat="1" applyFont="1" applyBorder="1" applyAlignment="1">
      <alignment vertical="center"/>
    </xf>
    <xf numFmtId="177" fontId="2" fillId="0" borderId="101" xfId="0" applyNumberFormat="1" applyFont="1" applyBorder="1" applyAlignment="1">
      <alignment vertical="center"/>
    </xf>
    <xf numFmtId="177" fontId="2" fillId="0" borderId="104" xfId="0" applyNumberFormat="1" applyFont="1" applyBorder="1" applyAlignment="1">
      <alignment vertical="center"/>
    </xf>
    <xf numFmtId="176" fontId="2" fillId="0" borderId="144" xfId="0" applyNumberFormat="1" applyFont="1" applyBorder="1" applyAlignment="1">
      <alignment vertical="center"/>
    </xf>
    <xf numFmtId="176" fontId="2" fillId="0" borderId="111" xfId="0" applyNumberFormat="1" applyFont="1" applyBorder="1" applyAlignment="1">
      <alignment vertical="center"/>
    </xf>
    <xf numFmtId="176" fontId="2" fillId="0" borderId="169" xfId="0" applyNumberFormat="1" applyFont="1" applyBorder="1" applyAlignment="1">
      <alignment vertical="center"/>
    </xf>
    <xf numFmtId="176" fontId="2" fillId="0" borderId="15" xfId="0" applyNumberFormat="1" applyFont="1" applyBorder="1" applyAlignment="1">
      <alignment vertical="center"/>
    </xf>
    <xf numFmtId="176" fontId="2" fillId="0" borderId="145" xfId="0" applyNumberFormat="1" applyFont="1" applyBorder="1" applyAlignment="1">
      <alignment vertical="center"/>
    </xf>
    <xf numFmtId="177" fontId="2" fillId="0" borderId="107" xfId="0" applyNumberFormat="1" applyFont="1" applyBorder="1" applyAlignment="1">
      <alignment vertical="center"/>
    </xf>
    <xf numFmtId="177" fontId="2" fillId="0" borderId="14" xfId="0" applyNumberFormat="1" applyFont="1" applyBorder="1" applyAlignment="1">
      <alignment vertical="center"/>
    </xf>
    <xf numFmtId="177" fontId="2" fillId="0" borderId="107" xfId="0" applyNumberFormat="1" applyFont="1" applyBorder="1" applyAlignment="1">
      <alignment vertical="center" shrinkToFit="1"/>
    </xf>
    <xf numFmtId="177" fontId="2" fillId="0" borderId="108" xfId="0" applyNumberFormat="1" applyFont="1" applyBorder="1" applyAlignment="1">
      <alignment vertical="center" shrinkToFit="1"/>
    </xf>
    <xf numFmtId="177" fontId="2" fillId="0" borderId="118" xfId="0" applyNumberFormat="1" applyFont="1" applyBorder="1" applyAlignment="1">
      <alignment vertical="center" shrinkToFit="1"/>
    </xf>
    <xf numFmtId="177" fontId="2" fillId="0" borderId="117" xfId="0" applyNumberFormat="1" applyFont="1" applyBorder="1" applyAlignment="1">
      <alignment vertical="center" shrinkToFit="1"/>
    </xf>
    <xf numFmtId="178" fontId="2" fillId="0" borderId="137" xfId="0" applyNumberFormat="1" applyFont="1" applyBorder="1" applyAlignment="1">
      <alignment vertical="center" shrinkToFit="1"/>
    </xf>
    <xf numFmtId="178" fontId="2" fillId="0" borderId="125" xfId="0" applyNumberFormat="1" applyFont="1" applyBorder="1" applyAlignment="1">
      <alignment vertical="center" shrinkToFit="1"/>
    </xf>
    <xf numFmtId="178" fontId="2" fillId="0" borderId="126" xfId="0" applyNumberFormat="1" applyFont="1" applyBorder="1" applyAlignment="1">
      <alignment vertical="center" shrinkToFit="1"/>
    </xf>
    <xf numFmtId="177" fontId="2" fillId="0" borderId="109" xfId="0" applyNumberFormat="1" applyFont="1" applyBorder="1" applyAlignment="1">
      <alignment vertical="center" shrinkToFit="1"/>
    </xf>
    <xf numFmtId="178" fontId="2" fillId="0" borderId="193" xfId="0" applyNumberFormat="1" applyFont="1" applyBorder="1" applyAlignment="1">
      <alignment vertical="center" shrinkToFit="1"/>
    </xf>
    <xf numFmtId="0" fontId="4" fillId="3" borderId="16" xfId="0" applyFont="1" applyFill="1" applyBorder="1" applyAlignment="1">
      <alignment vertical="center" shrinkToFit="1"/>
    </xf>
    <xf numFmtId="0" fontId="4" fillId="3" borderId="185" xfId="0" applyFont="1" applyFill="1" applyBorder="1" applyAlignment="1">
      <alignment vertical="center" shrinkToFit="1"/>
    </xf>
    <xf numFmtId="0" fontId="4" fillId="3" borderId="186" xfId="0" applyFont="1" applyFill="1" applyBorder="1" applyAlignment="1">
      <alignment vertical="center" shrinkToFit="1"/>
    </xf>
    <xf numFmtId="176" fontId="2" fillId="0" borderId="171"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121" xfId="0" applyNumberFormat="1" applyFont="1" applyBorder="1" applyAlignment="1">
      <alignment horizontal="center" vertical="center"/>
    </xf>
    <xf numFmtId="176" fontId="2" fillId="0" borderId="132" xfId="0" applyNumberFormat="1" applyFont="1" applyBorder="1" applyAlignment="1">
      <alignment vertical="center"/>
    </xf>
    <xf numFmtId="176" fontId="2" fillId="0" borderId="172" xfId="0" applyNumberFormat="1" applyFont="1" applyBorder="1" applyAlignment="1">
      <alignment vertical="center"/>
    </xf>
    <xf numFmtId="0" fontId="4" fillId="0" borderId="144" xfId="0" applyFont="1" applyBorder="1" applyAlignment="1">
      <alignment horizontal="center" vertical="center"/>
    </xf>
    <xf numFmtId="0" fontId="4" fillId="0" borderId="111" xfId="0" applyFont="1" applyBorder="1" applyAlignment="1">
      <alignment horizontal="center" vertical="center"/>
    </xf>
    <xf numFmtId="0" fontId="4" fillId="0" borderId="145" xfId="0" applyFont="1" applyBorder="1" applyAlignment="1">
      <alignment horizontal="center" vertical="center"/>
    </xf>
    <xf numFmtId="0" fontId="4" fillId="0" borderId="200" xfId="0" applyFont="1" applyBorder="1" applyAlignment="1">
      <alignment horizontal="center" vertical="center"/>
    </xf>
    <xf numFmtId="0" fontId="4" fillId="0" borderId="201" xfId="0" applyFont="1" applyBorder="1" applyAlignment="1">
      <alignment horizontal="center" vertical="center"/>
    </xf>
    <xf numFmtId="0" fontId="4" fillId="0" borderId="202" xfId="0" applyFont="1" applyBorder="1" applyAlignment="1">
      <alignment horizontal="center" vertical="center"/>
    </xf>
    <xf numFmtId="0" fontId="4" fillId="0" borderId="132" xfId="0" applyFont="1" applyBorder="1" applyAlignment="1">
      <alignment horizontal="center" vertical="center"/>
    </xf>
    <xf numFmtId="0" fontId="4" fillId="0" borderId="133" xfId="0" applyFont="1" applyBorder="1" applyAlignment="1">
      <alignment horizontal="center" vertical="center"/>
    </xf>
    <xf numFmtId="0" fontId="4" fillId="0" borderId="62" xfId="0" applyFont="1" applyBorder="1" applyAlignment="1">
      <alignment horizontal="center" vertical="center"/>
    </xf>
    <xf numFmtId="176" fontId="2" fillId="0" borderId="112" xfId="0" applyNumberFormat="1" applyFont="1" applyBorder="1" applyAlignment="1">
      <alignment vertical="center"/>
    </xf>
    <xf numFmtId="176" fontId="2" fillId="0" borderId="113" xfId="0" applyNumberFormat="1" applyFont="1" applyBorder="1" applyAlignment="1">
      <alignment vertical="center"/>
    </xf>
    <xf numFmtId="176" fontId="2" fillId="0" borderId="124" xfId="0" applyNumberFormat="1" applyFont="1" applyBorder="1" applyAlignment="1">
      <alignment vertical="center"/>
    </xf>
    <xf numFmtId="176" fontId="2" fillId="0" borderId="114" xfId="0" applyNumberFormat="1" applyFont="1" applyBorder="1" applyAlignment="1">
      <alignment vertical="center"/>
    </xf>
    <xf numFmtId="176" fontId="2" fillId="0" borderId="123" xfId="0" applyNumberFormat="1" applyFont="1" applyBorder="1" applyAlignment="1">
      <alignment vertical="center"/>
    </xf>
    <xf numFmtId="176" fontId="2" fillId="0" borderId="200" xfId="0" applyNumberFormat="1" applyFont="1" applyBorder="1" applyAlignment="1">
      <alignment vertical="center"/>
    </xf>
    <xf numFmtId="176" fontId="2" fillId="0" borderId="201" xfId="0" applyNumberFormat="1" applyFont="1" applyBorder="1" applyAlignment="1">
      <alignment vertical="center"/>
    </xf>
    <xf numFmtId="176" fontId="2" fillId="0" borderId="204" xfId="0" applyNumberFormat="1" applyFont="1" applyBorder="1" applyAlignment="1">
      <alignment vertical="center"/>
    </xf>
    <xf numFmtId="176" fontId="2" fillId="0" borderId="203" xfId="0" applyNumberFormat="1" applyFont="1" applyBorder="1" applyAlignment="1">
      <alignment vertical="center"/>
    </xf>
    <xf numFmtId="176" fontId="2" fillId="0" borderId="202" xfId="0" applyNumberFormat="1" applyFont="1" applyBorder="1" applyAlignment="1">
      <alignment vertical="center"/>
    </xf>
    <xf numFmtId="0" fontId="6" fillId="0" borderId="171" xfId="0" applyFont="1" applyBorder="1" applyAlignment="1">
      <alignment horizontal="center" vertical="center"/>
    </xf>
    <xf numFmtId="0" fontId="6" fillId="0" borderId="17" xfId="0" applyFont="1" applyBorder="1" applyAlignment="1">
      <alignment horizontal="center" vertical="center"/>
    </xf>
    <xf numFmtId="0" fontId="6" fillId="0" borderId="121" xfId="0" applyFont="1" applyBorder="1" applyAlignment="1">
      <alignment horizontal="center" vertical="center"/>
    </xf>
    <xf numFmtId="0" fontId="6" fillId="0" borderId="15" xfId="0" applyFont="1" applyBorder="1" applyAlignment="1">
      <alignment horizontal="center" vertical="center"/>
    </xf>
    <xf numFmtId="0" fontId="6" fillId="0" borderId="111" xfId="0" applyFont="1" applyBorder="1" applyAlignment="1">
      <alignment horizontal="center" vertical="center"/>
    </xf>
    <xf numFmtId="0" fontId="6" fillId="0" borderId="169" xfId="0" applyFont="1" applyBorder="1" applyAlignment="1">
      <alignment horizontal="center" vertical="center"/>
    </xf>
    <xf numFmtId="177" fontId="2" fillId="0" borderId="25" xfId="0" applyNumberFormat="1" applyFont="1" applyBorder="1" applyAlignment="1">
      <alignment vertical="center"/>
    </xf>
    <xf numFmtId="0" fontId="17" fillId="0" borderId="0" xfId="0" applyFont="1" applyAlignment="1">
      <alignment horizontal="center" vertical="center" wrapText="1"/>
    </xf>
    <xf numFmtId="0" fontId="17" fillId="0" borderId="179" xfId="0" applyFont="1" applyBorder="1" applyAlignment="1">
      <alignment horizontal="center" vertical="center" wrapText="1"/>
    </xf>
    <xf numFmtId="0" fontId="4" fillId="0" borderId="0" xfId="0" applyFont="1">
      <alignment vertical="center"/>
    </xf>
    <xf numFmtId="0" fontId="4" fillId="0" borderId="177" xfId="0" applyFont="1" applyBorder="1">
      <alignment vertical="center"/>
    </xf>
    <xf numFmtId="0" fontId="4" fillId="0" borderId="0" xfId="0" applyFont="1" applyBorder="1">
      <alignment vertical="center"/>
    </xf>
    <xf numFmtId="0" fontId="4" fillId="0" borderId="0" xfId="0" applyFont="1" applyAlignment="1">
      <alignment vertical="center" wrapText="1"/>
    </xf>
    <xf numFmtId="0" fontId="4" fillId="0" borderId="0" xfId="0" applyFont="1" applyBorder="1" applyAlignment="1">
      <alignment vertical="top"/>
    </xf>
    <xf numFmtId="0" fontId="4" fillId="0" borderId="177" xfId="0" applyFont="1" applyBorder="1" applyAlignment="1">
      <alignment vertical="top"/>
    </xf>
    <xf numFmtId="0" fontId="4" fillId="0" borderId="179" xfId="0" applyFont="1" applyBorder="1" applyAlignment="1">
      <alignment vertical="top"/>
    </xf>
    <xf numFmtId="0" fontId="4" fillId="0" borderId="180" xfId="0" applyFont="1" applyBorder="1" applyAlignment="1">
      <alignment vertical="top"/>
    </xf>
    <xf numFmtId="0" fontId="4" fillId="0" borderId="0" xfId="0" applyFont="1" applyBorder="1" applyAlignment="1">
      <alignment vertical="center"/>
    </xf>
    <xf numFmtId="0" fontId="16" fillId="0" borderId="0" xfId="0" applyFont="1" applyBorder="1" applyAlignment="1">
      <alignment vertical="center" wrapText="1"/>
    </xf>
    <xf numFmtId="49" fontId="20" fillId="0" borderId="20" xfId="0" applyNumberFormat="1" applyFont="1" applyBorder="1" applyAlignment="1">
      <alignment vertical="center" shrinkToFit="1"/>
    </xf>
    <xf numFmtId="49" fontId="20" fillId="0" borderId="0" xfId="0" applyNumberFormat="1" applyFont="1" applyBorder="1" applyAlignment="1">
      <alignment vertical="center" shrinkToFit="1"/>
    </xf>
    <xf numFmtId="177" fontId="8" fillId="2" borderId="20" xfId="0" applyNumberFormat="1" applyFont="1" applyFill="1" applyBorder="1" applyAlignment="1">
      <alignment vertical="center"/>
    </xf>
    <xf numFmtId="177" fontId="8" fillId="2" borderId="21" xfId="0" applyNumberFormat="1" applyFont="1" applyFill="1" applyBorder="1" applyAlignment="1">
      <alignment vertical="center"/>
    </xf>
    <xf numFmtId="177" fontId="8" fillId="2" borderId="0" xfId="0" applyNumberFormat="1" applyFont="1" applyFill="1" applyBorder="1" applyAlignment="1">
      <alignment vertical="center"/>
    </xf>
    <xf numFmtId="177" fontId="8" fillId="2" borderId="23" xfId="0" applyNumberFormat="1" applyFont="1" applyFill="1" applyBorder="1" applyAlignment="1">
      <alignment vertical="center"/>
    </xf>
    <xf numFmtId="183" fontId="8" fillId="2" borderId="22" xfId="0" applyNumberFormat="1" applyFont="1" applyFill="1" applyBorder="1" applyAlignment="1">
      <alignment vertical="center"/>
    </xf>
    <xf numFmtId="183" fontId="8" fillId="2" borderId="0" xfId="0" applyNumberFormat="1" applyFont="1" applyFill="1" applyBorder="1" applyAlignment="1">
      <alignment vertical="center"/>
    </xf>
    <xf numFmtId="183" fontId="8" fillId="2" borderId="24" xfId="0" applyNumberFormat="1" applyFont="1" applyFill="1" applyBorder="1" applyAlignment="1">
      <alignment vertical="center"/>
    </xf>
    <xf numFmtId="183" fontId="8" fillId="2" borderId="25" xfId="0" applyNumberFormat="1" applyFont="1" applyFill="1" applyBorder="1" applyAlignment="1">
      <alignment vertical="center"/>
    </xf>
    <xf numFmtId="183" fontId="8" fillId="2" borderId="23" xfId="0" applyNumberFormat="1" applyFont="1" applyFill="1" applyBorder="1" applyAlignment="1">
      <alignment vertical="center"/>
    </xf>
    <xf numFmtId="183" fontId="8" fillId="2" borderId="25" xfId="0" applyNumberFormat="1" applyFont="1" applyFill="1" applyBorder="1" applyAlignment="1">
      <alignment vertical="center" shrinkToFit="1"/>
    </xf>
    <xf numFmtId="183" fontId="8" fillId="2" borderId="26" xfId="0" applyNumberFormat="1" applyFont="1" applyFill="1" applyBorder="1" applyAlignment="1">
      <alignment vertical="center" shrinkToFit="1"/>
    </xf>
    <xf numFmtId="183" fontId="8" fillId="2" borderId="19" xfId="0" applyNumberFormat="1" applyFont="1" applyFill="1" applyBorder="1" applyAlignment="1">
      <alignment vertical="center"/>
    </xf>
    <xf numFmtId="183" fontId="8" fillId="2" borderId="20" xfId="0" applyNumberFormat="1" applyFont="1" applyFill="1" applyBorder="1" applyAlignment="1">
      <alignment vertical="center"/>
    </xf>
    <xf numFmtId="183" fontId="8" fillId="2" borderId="21" xfId="0" applyNumberFormat="1" applyFont="1" applyFill="1" applyBorder="1" applyAlignment="1">
      <alignment vertical="center"/>
    </xf>
    <xf numFmtId="49" fontId="20" fillId="0" borderId="25" xfId="0" applyNumberFormat="1" applyFont="1" applyBorder="1" applyAlignment="1">
      <alignment vertical="center" shrinkToFit="1"/>
    </xf>
    <xf numFmtId="177" fontId="8" fillId="2" borderId="25" xfId="0" applyNumberFormat="1" applyFont="1" applyFill="1" applyBorder="1" applyAlignment="1">
      <alignment vertical="center"/>
    </xf>
    <xf numFmtId="177" fontId="8" fillId="2" borderId="26" xfId="0" applyNumberFormat="1" applyFont="1" applyFill="1" applyBorder="1" applyAlignment="1">
      <alignment vertical="center"/>
    </xf>
    <xf numFmtId="0" fontId="15" fillId="0" borderId="0" xfId="0" applyFont="1" applyAlignment="1">
      <alignment vertical="center"/>
    </xf>
    <xf numFmtId="0" fontId="4" fillId="0" borderId="0" xfId="0" applyFont="1" applyAlignment="1">
      <alignment vertical="center"/>
    </xf>
    <xf numFmtId="0" fontId="4" fillId="3" borderId="5" xfId="0" applyFont="1" applyFill="1" applyBorder="1" applyAlignment="1">
      <alignment vertical="center" shrinkToFit="1"/>
    </xf>
    <xf numFmtId="176" fontId="2" fillId="3" borderId="5" xfId="0" applyNumberFormat="1"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Fill="1" applyBorder="1" applyAlignment="1">
      <alignment horizontal="left" vertical="center"/>
    </xf>
    <xf numFmtId="0" fontId="4" fillId="0" borderId="0" xfId="0" applyFont="1" applyAlignment="1">
      <alignment horizontal="center" vertical="center"/>
    </xf>
    <xf numFmtId="0" fontId="22"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28575</xdr:colOff>
      <xdr:row>11</xdr:row>
      <xdr:rowOff>80963</xdr:rowOff>
    </xdr:from>
    <xdr:to>
      <xdr:col>5</xdr:col>
      <xdr:colOff>185738</xdr:colOff>
      <xdr:row>13</xdr:row>
      <xdr:rowOff>219075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095375" y="1366838"/>
          <a:ext cx="157163" cy="652462"/>
        </a:xfrm>
        <a:prstGeom prst="rightBrace">
          <a:avLst>
            <a:gd name="adj1" fmla="val 45175"/>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11</xdr:row>
      <xdr:rowOff>80963</xdr:rowOff>
    </xdr:from>
    <xdr:to>
      <xdr:col>5</xdr:col>
      <xdr:colOff>185738</xdr:colOff>
      <xdr:row>13</xdr:row>
      <xdr:rowOff>219075</xdr:rowOff>
    </xdr:to>
    <xdr:sp macro="" textlink="">
      <xdr:nvSpPr>
        <xdr:cNvPr id="3" name="右中かっこ 2">
          <a:extLst>
            <a:ext uri="{FF2B5EF4-FFF2-40B4-BE49-F238E27FC236}">
              <a16:creationId xmlns:a16="http://schemas.microsoft.com/office/drawing/2014/main" id="{E916501B-8663-43B3-B393-614AB615362B}"/>
            </a:ext>
          </a:extLst>
        </xdr:cNvPr>
        <xdr:cNvSpPr/>
      </xdr:nvSpPr>
      <xdr:spPr>
        <a:xfrm>
          <a:off x="1362075" y="2176463"/>
          <a:ext cx="157163" cy="547687"/>
        </a:xfrm>
        <a:prstGeom prst="rightBrace">
          <a:avLst>
            <a:gd name="adj1" fmla="val 45175"/>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87</xdr:row>
      <xdr:rowOff>19051</xdr:rowOff>
    </xdr:from>
    <xdr:to>
      <xdr:col>24</xdr:col>
      <xdr:colOff>205153</xdr:colOff>
      <xdr:row>107</xdr:row>
      <xdr:rowOff>184490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5638801"/>
          <a:ext cx="6535614" cy="3975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43962</xdr:colOff>
      <xdr:row>91</xdr:row>
      <xdr:rowOff>180242</xdr:rowOff>
    </xdr:from>
    <xdr:to>
      <xdr:col>14</xdr:col>
      <xdr:colOff>190500</xdr:colOff>
      <xdr:row>95</xdr:row>
      <xdr:rowOff>175846</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626577" y="6561992"/>
          <a:ext cx="2256692" cy="757604"/>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57150</xdr:colOff>
      <xdr:row>109</xdr:row>
      <xdr:rowOff>9525</xdr:rowOff>
    </xdr:from>
    <xdr:to>
      <xdr:col>16</xdr:col>
      <xdr:colOff>238125</xdr:colOff>
      <xdr:row>109</xdr:row>
      <xdr:rowOff>209550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3524250" y="9058275"/>
          <a:ext cx="981075" cy="200025"/>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219808</xdr:colOff>
      <xdr:row>95</xdr:row>
      <xdr:rowOff>168519</xdr:rowOff>
    </xdr:from>
    <xdr:to>
      <xdr:col>17</xdr:col>
      <xdr:colOff>8831</xdr:colOff>
      <xdr:row>108</xdr:row>
      <xdr:rowOff>1</xdr:rowOff>
    </xdr:to>
    <xdr:sp macro="" textlink="">
      <xdr:nvSpPr>
        <xdr:cNvPr id="6" name="フリーフォーム 5">
          <a:extLst>
            <a:ext uri="{FF2B5EF4-FFF2-40B4-BE49-F238E27FC236}">
              <a16:creationId xmlns:a16="http://schemas.microsoft.com/office/drawing/2014/main" id="{00000000-0008-0000-0100-000006000000}"/>
            </a:ext>
          </a:extLst>
        </xdr:cNvPr>
        <xdr:cNvSpPr/>
      </xdr:nvSpPr>
      <xdr:spPr>
        <a:xfrm>
          <a:off x="3121270" y="7312269"/>
          <a:ext cx="1371638" cy="2498482"/>
        </a:xfrm>
        <a:custGeom>
          <a:avLst/>
          <a:gdLst>
            <a:gd name="connsiteX0" fmla="*/ 0 w 1335003"/>
            <a:gd name="connsiteY0" fmla="*/ 0 h 3238500"/>
            <a:gd name="connsiteX1" fmla="*/ 1267558 w 1335003"/>
            <a:gd name="connsiteY1" fmla="*/ 1868365 h 3238500"/>
            <a:gd name="connsiteX2" fmla="*/ 1047750 w 1335003"/>
            <a:gd name="connsiteY2" fmla="*/ 3238500 h 3238500"/>
          </a:gdLst>
          <a:ahLst/>
          <a:cxnLst>
            <a:cxn ang="0">
              <a:pos x="connsiteX0" y="connsiteY0"/>
            </a:cxn>
            <a:cxn ang="0">
              <a:pos x="connsiteX1" y="connsiteY1"/>
            </a:cxn>
            <a:cxn ang="0">
              <a:pos x="connsiteX2" y="connsiteY2"/>
            </a:cxn>
          </a:cxnLst>
          <a:rect l="l" t="t" r="r" b="b"/>
          <a:pathLst>
            <a:path w="1335003" h="3238500">
              <a:moveTo>
                <a:pt x="0" y="0"/>
              </a:moveTo>
              <a:cubicBezTo>
                <a:pt x="546466" y="664307"/>
                <a:pt x="1092933" y="1328615"/>
                <a:pt x="1267558" y="1868365"/>
              </a:cubicBezTo>
              <a:cubicBezTo>
                <a:pt x="1442183" y="2408115"/>
                <a:pt x="1244966" y="2823307"/>
                <a:pt x="1047750" y="3238500"/>
              </a:cubicBezTo>
            </a:path>
          </a:pathLst>
        </a:custGeom>
        <a:noFill/>
        <a:ln w="190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xdr:colOff>
      <xdr:row>58</xdr:row>
      <xdr:rowOff>14658</xdr:rowOff>
    </xdr:from>
    <xdr:to>
      <xdr:col>11</xdr:col>
      <xdr:colOff>109903</xdr:colOff>
      <xdr:row>79</xdr:row>
      <xdr:rowOff>177758</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 y="205158"/>
          <a:ext cx="3011363" cy="416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42497</xdr:colOff>
      <xdr:row>81</xdr:row>
      <xdr:rowOff>9525</xdr:rowOff>
    </xdr:from>
    <xdr:to>
      <xdr:col>12</xdr:col>
      <xdr:colOff>223472</xdr:colOff>
      <xdr:row>82</xdr:row>
      <xdr:rowOff>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416420" y="6296025"/>
          <a:ext cx="972283" cy="180975"/>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124566</xdr:colOff>
      <xdr:row>61</xdr:row>
      <xdr:rowOff>95250</xdr:rowOff>
    </xdr:from>
    <xdr:to>
      <xdr:col>4</xdr:col>
      <xdr:colOff>234463</xdr:colOff>
      <xdr:row>62</xdr:row>
      <xdr:rowOff>137013</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652104" y="857250"/>
          <a:ext cx="637436" cy="232263"/>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183173</xdr:colOff>
      <xdr:row>62</xdr:row>
      <xdr:rowOff>102577</xdr:rowOff>
    </xdr:from>
    <xdr:to>
      <xdr:col>13</xdr:col>
      <xdr:colOff>206515</xdr:colOff>
      <xdr:row>80</xdr:row>
      <xdr:rowOff>0</xdr:rowOff>
    </xdr:to>
    <xdr:sp macro="" textlink="">
      <xdr:nvSpPr>
        <xdr:cNvPr id="10" name="フリーフォーム 9">
          <a:extLst>
            <a:ext uri="{FF2B5EF4-FFF2-40B4-BE49-F238E27FC236}">
              <a16:creationId xmlns:a16="http://schemas.microsoft.com/office/drawing/2014/main" id="{00000000-0008-0000-0100-00000A000000}"/>
            </a:ext>
          </a:extLst>
        </xdr:cNvPr>
        <xdr:cNvSpPr/>
      </xdr:nvSpPr>
      <xdr:spPr>
        <a:xfrm>
          <a:off x="1238250" y="1055077"/>
          <a:ext cx="2397265" cy="3326423"/>
        </a:xfrm>
        <a:custGeom>
          <a:avLst/>
          <a:gdLst>
            <a:gd name="connsiteX0" fmla="*/ 0 w 2397265"/>
            <a:gd name="connsiteY0" fmla="*/ 0 h 3472961"/>
            <a:gd name="connsiteX1" fmla="*/ 2286000 w 2397265"/>
            <a:gd name="connsiteY1" fmla="*/ 1773115 h 3472961"/>
            <a:gd name="connsiteX2" fmla="*/ 1831731 w 2397265"/>
            <a:gd name="connsiteY2" fmla="*/ 3472961 h 3472961"/>
          </a:gdLst>
          <a:ahLst/>
          <a:cxnLst>
            <a:cxn ang="0">
              <a:pos x="connsiteX0" y="connsiteY0"/>
            </a:cxn>
            <a:cxn ang="0">
              <a:pos x="connsiteX1" y="connsiteY1"/>
            </a:cxn>
            <a:cxn ang="0">
              <a:pos x="connsiteX2" y="connsiteY2"/>
            </a:cxn>
          </a:cxnLst>
          <a:rect l="l" t="t" r="r" b="b"/>
          <a:pathLst>
            <a:path w="2397265" h="3472961">
              <a:moveTo>
                <a:pt x="0" y="0"/>
              </a:moveTo>
              <a:cubicBezTo>
                <a:pt x="990356" y="597144"/>
                <a:pt x="1980712" y="1194288"/>
                <a:pt x="2286000" y="1773115"/>
              </a:cubicBezTo>
              <a:cubicBezTo>
                <a:pt x="2591288" y="2351942"/>
                <a:pt x="2211509" y="2912451"/>
                <a:pt x="1831731" y="3472961"/>
              </a:cubicBezTo>
            </a:path>
          </a:pathLst>
        </a:custGeom>
        <a:noFill/>
        <a:ln w="190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200025</xdr:colOff>
      <xdr:row>3</xdr:row>
      <xdr:rowOff>9527</xdr:rowOff>
    </xdr:from>
    <xdr:to>
      <xdr:col>25</xdr:col>
      <xdr:colOff>257175</xdr:colOff>
      <xdr:row>28</xdr:row>
      <xdr:rowOff>171703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00425" y="390527"/>
          <a:ext cx="3524250" cy="492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9525</xdr:rowOff>
    </xdr:from>
    <xdr:to>
      <xdr:col>12</xdr:col>
      <xdr:colOff>249276</xdr:colOff>
      <xdr:row>28</xdr:row>
      <xdr:rowOff>47624</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90525"/>
          <a:ext cx="3449676" cy="480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61547</xdr:colOff>
      <xdr:row>30</xdr:row>
      <xdr:rowOff>9525</xdr:rowOff>
    </xdr:from>
    <xdr:to>
      <xdr:col>20</xdr:col>
      <xdr:colOff>242522</xdr:colOff>
      <xdr:row>31</xdr:row>
      <xdr:rowOff>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4595447" y="5534025"/>
          <a:ext cx="981075" cy="180975"/>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17</xdr:row>
      <xdr:rowOff>19050</xdr:rowOff>
    </xdr:from>
    <xdr:to>
      <xdr:col>6</xdr:col>
      <xdr:colOff>200025</xdr:colOff>
      <xdr:row>18</xdr:row>
      <xdr:rowOff>9525</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819150" y="3067050"/>
          <a:ext cx="981075" cy="180975"/>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209550</xdr:colOff>
      <xdr:row>19</xdr:row>
      <xdr:rowOff>180975</xdr:rowOff>
    </xdr:from>
    <xdr:to>
      <xdr:col>19</xdr:col>
      <xdr:colOff>123825</xdr:colOff>
      <xdr:row>20</xdr:row>
      <xdr:rowOff>171450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4210050" y="3609975"/>
          <a:ext cx="981075" cy="180975"/>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18</xdr:row>
      <xdr:rowOff>19050</xdr:rowOff>
    </xdr:from>
    <xdr:to>
      <xdr:col>17</xdr:col>
      <xdr:colOff>180975</xdr:colOff>
      <xdr:row>29</xdr:row>
      <xdr:rowOff>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1638300" y="3257550"/>
          <a:ext cx="3076575" cy="2076450"/>
        </a:xfrm>
        <a:prstGeom prst="straightConnector1">
          <a:avLst/>
        </a:prstGeom>
        <a:ln w="1905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257175</xdr:colOff>
      <xdr:row>21</xdr:row>
      <xdr:rowOff>38100</xdr:rowOff>
    </xdr:from>
    <xdr:to>
      <xdr:col>18</xdr:col>
      <xdr:colOff>161925</xdr:colOff>
      <xdr:row>28</xdr:row>
      <xdr:rowOff>180975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4791075" y="3848100"/>
          <a:ext cx="171450" cy="1476375"/>
        </a:xfrm>
        <a:prstGeom prst="straightConnector1">
          <a:avLst/>
        </a:prstGeom>
        <a:ln w="1905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I58"/>
  <sheetViews>
    <sheetView tabSelected="1" zoomScaleNormal="100" zoomScaleSheetLayoutView="100" workbookViewId="0">
      <selection activeCell="D21" sqref="D21:I21"/>
    </sheetView>
  </sheetViews>
  <sheetFormatPr defaultColWidth="3.5" defaultRowHeight="16.5" customHeight="1" x14ac:dyDescent="0.15"/>
  <cols>
    <col min="1" max="27" width="3.5" style="1"/>
    <col min="28" max="79" width="3.5" style="1" hidden="1" customWidth="1"/>
    <col min="80" max="16384" width="3.5" style="1"/>
  </cols>
  <sheetData>
    <row r="1" spans="1:191" ht="16.5" customHeight="1" thickBot="1" x14ac:dyDescent="0.2"/>
    <row r="2" spans="1:191" ht="16.5" customHeight="1" x14ac:dyDescent="0.15">
      <c r="B2" s="550" t="s">
        <v>186</v>
      </c>
      <c r="C2" s="550"/>
      <c r="D2" s="550"/>
      <c r="E2" s="550"/>
      <c r="F2" s="550"/>
      <c r="G2" s="550"/>
      <c r="H2" s="550"/>
      <c r="I2" s="550"/>
      <c r="J2" s="550"/>
      <c r="K2" s="550"/>
      <c r="L2" s="550"/>
      <c r="M2" s="550"/>
      <c r="N2" s="550"/>
      <c r="O2" s="550"/>
      <c r="P2" s="550"/>
      <c r="Q2" s="550"/>
      <c r="R2" s="550"/>
      <c r="S2" s="550"/>
      <c r="T2" s="550"/>
      <c r="U2" s="550"/>
      <c r="V2" s="550"/>
      <c r="W2" s="550"/>
      <c r="X2" s="550"/>
      <c r="Y2" s="550"/>
      <c r="Z2" s="550"/>
      <c r="AB2" s="2"/>
      <c r="AI2" s="438"/>
      <c r="AJ2" s="435"/>
      <c r="AK2" s="446" t="s">
        <v>48</v>
      </c>
      <c r="AL2" s="447"/>
      <c r="AM2" s="447"/>
      <c r="AN2" s="447"/>
      <c r="AO2" s="447"/>
      <c r="AP2" s="447"/>
      <c r="AQ2" s="447"/>
      <c r="AR2" s="447"/>
      <c r="AS2" s="447"/>
      <c r="AT2" s="447"/>
      <c r="AU2" s="447"/>
      <c r="AV2" s="447"/>
      <c r="AW2" s="447"/>
      <c r="AX2" s="448"/>
      <c r="AY2" s="212" t="s">
        <v>46</v>
      </c>
      <c r="AZ2" s="434"/>
      <c r="BA2" s="434"/>
      <c r="BB2" s="435"/>
      <c r="BC2" s="438" t="s">
        <v>47</v>
      </c>
      <c r="BD2" s="434"/>
      <c r="BE2" s="434"/>
      <c r="BF2" s="434"/>
      <c r="BG2" s="434"/>
      <c r="BH2" s="434"/>
      <c r="BI2" s="487"/>
      <c r="BJ2" s="441" t="s">
        <v>53</v>
      </c>
      <c r="BK2" s="429"/>
      <c r="BL2" s="442"/>
      <c r="BM2" s="428" t="s">
        <v>60</v>
      </c>
      <c r="BN2" s="429"/>
      <c r="BO2" s="430"/>
      <c r="BP2" s="458" t="s">
        <v>59</v>
      </c>
      <c r="BQ2" s="459"/>
      <c r="BR2" s="459"/>
      <c r="BS2" s="449" t="s">
        <v>65</v>
      </c>
      <c r="BT2" s="450"/>
      <c r="BU2" s="451"/>
      <c r="BV2" s="444" t="s">
        <v>54</v>
      </c>
      <c r="BW2" s="429"/>
      <c r="BX2" s="430"/>
      <c r="BY2" s="462" t="s">
        <v>55</v>
      </c>
      <c r="BZ2" s="464" t="s">
        <v>57</v>
      </c>
      <c r="CA2" s="466" t="s">
        <v>56</v>
      </c>
    </row>
    <row r="3" spans="1:191" ht="16.5" customHeight="1" thickBot="1" x14ac:dyDescent="0.2">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B3" s="2" t="s">
        <v>1</v>
      </c>
      <c r="AC3" s="1" t="s">
        <v>3</v>
      </c>
      <c r="AI3" s="439"/>
      <c r="AJ3" s="440"/>
      <c r="AK3" s="20" t="s">
        <v>43</v>
      </c>
      <c r="AL3" s="407" t="s">
        <v>25</v>
      </c>
      <c r="AM3" s="407"/>
      <c r="AN3" s="407"/>
      <c r="AO3" s="407" t="s">
        <v>44</v>
      </c>
      <c r="AP3" s="407"/>
      <c r="AQ3" s="407"/>
      <c r="AR3" s="16" t="s">
        <v>45</v>
      </c>
      <c r="AS3" s="407" t="s">
        <v>109</v>
      </c>
      <c r="AT3" s="407"/>
      <c r="AU3" s="407"/>
      <c r="AV3" s="407" t="s">
        <v>42</v>
      </c>
      <c r="AW3" s="407"/>
      <c r="AX3" s="409"/>
      <c r="AY3" s="17" t="s">
        <v>43</v>
      </c>
      <c r="AZ3" s="407" t="s">
        <v>49</v>
      </c>
      <c r="BA3" s="407"/>
      <c r="BB3" s="424"/>
      <c r="BC3" s="20" t="s">
        <v>43</v>
      </c>
      <c r="BD3" s="407" t="s">
        <v>50</v>
      </c>
      <c r="BE3" s="407"/>
      <c r="BF3" s="407"/>
      <c r="BG3" s="407" t="s">
        <v>51</v>
      </c>
      <c r="BH3" s="407"/>
      <c r="BI3" s="409"/>
      <c r="BJ3" s="443"/>
      <c r="BK3" s="407"/>
      <c r="BL3" s="424"/>
      <c r="BM3" s="431"/>
      <c r="BN3" s="432"/>
      <c r="BO3" s="433"/>
      <c r="BP3" s="460"/>
      <c r="BQ3" s="461"/>
      <c r="BR3" s="461"/>
      <c r="BS3" s="452"/>
      <c r="BT3" s="452"/>
      <c r="BU3" s="453"/>
      <c r="BV3" s="445"/>
      <c r="BW3" s="407"/>
      <c r="BX3" s="409"/>
      <c r="BY3" s="463"/>
      <c r="BZ3" s="465"/>
      <c r="CA3" s="467"/>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row>
    <row r="4" spans="1:191" ht="16.5" customHeight="1" x14ac:dyDescent="0.15">
      <c r="A4" s="92"/>
      <c r="B4" s="57"/>
      <c r="C4" s="93"/>
      <c r="D4" s="93"/>
      <c r="E4" s="93"/>
      <c r="F4" s="53"/>
      <c r="G4" s="118"/>
      <c r="H4" s="118"/>
      <c r="I4" s="118"/>
      <c r="J4" s="118"/>
      <c r="K4" s="118"/>
      <c r="L4" s="118"/>
      <c r="M4" s="118"/>
      <c r="N4" s="118"/>
      <c r="O4" s="118"/>
      <c r="P4" s="118"/>
      <c r="Q4" s="118"/>
      <c r="R4" s="118"/>
      <c r="S4" s="118"/>
      <c r="T4" s="118"/>
      <c r="U4" s="118"/>
      <c r="V4" s="118"/>
      <c r="W4" s="118"/>
      <c r="X4" s="118"/>
      <c r="Y4" s="118"/>
      <c r="Z4" s="119"/>
      <c r="AA4" s="92"/>
      <c r="AB4" s="2" t="s">
        <v>2</v>
      </c>
      <c r="AC4" s="1" t="s">
        <v>4</v>
      </c>
      <c r="AI4" s="356" t="str">
        <f>IF(B21=$AB$4,"Ａ様","")</f>
        <v/>
      </c>
      <c r="AJ4" s="357"/>
      <c r="AK4" s="21" t="str">
        <f t="shared" ref="AK4:AK11" si="0">IF(AI4="",$AB$36,IF(L21=0,$AB$36,IF(L21&lt;$AC$38,$AB$37,IF(L21&lt;$AC$39,$AB$38,IF(L21&lt;$AC$40,$AB$39,IF(L21&lt;$AC$41,$AB$40,IF(L21&lt;$AC$42,$AB$41,IF(L21&lt;$AC$43,$AB$42,IF(L21&lt;$AC$44,$AB$43,IF(L21&lt;$AC$45,$AB$44,IF(L21&lt;$AC$46,$AB$45,IF(L21&lt;$AC$47,$AB$46,$AB$47))))))))))))</f>
        <v>A</v>
      </c>
      <c r="AL4" s="352">
        <f t="shared" ref="AL4:AL11" si="1">IF(AI4="",0,L21-AO4)</f>
        <v>0</v>
      </c>
      <c r="AM4" s="352"/>
      <c r="AN4" s="352"/>
      <c r="AO4" s="352">
        <f>(L21*VLOOKUP(AK4,$AB$36:$BA$47,12,FALSE))+((ROUNDDOWN(L21/VLOOKUP(AK4,$AB$36:$BA$47,16,FALSE),VLOOKUP(AK4,$AB$36:$BA$47,19,FALSE)))*(VLOOKUP(AK4,$AB$36:$BA$47,22,FALSE)))+(VLOOKUP(AK4,$AB$36:$BA$47,24,FALSE))</f>
        <v>0</v>
      </c>
      <c r="AP4" s="352"/>
      <c r="AQ4" s="352"/>
      <c r="AR4" s="15" t="str">
        <f>IF(AO4=0,"",IF(AZ4+BD4=0,"",IF((AO4+AZ4+BD4)&lt;100000,"",$AB$5)))</f>
        <v/>
      </c>
      <c r="AS4" s="418">
        <f>IF(AR4=$AB$5,IF(AO4&gt;((IF(AO4&gt;100000,100000,AO4)+IF((AZ4+BD4)&gt;100000,100000,AZ4+BD4))-100000),((IF(AO4&gt;100000,100000,AO4)+IF((AZ4+BD4)&gt;100000,100000,AZ4+BD4))-100000),AO4),0)</f>
        <v>0</v>
      </c>
      <c r="AT4" s="419"/>
      <c r="AU4" s="420"/>
      <c r="AV4" s="352">
        <f>AO4-AS4</f>
        <v>0</v>
      </c>
      <c r="AW4" s="352"/>
      <c r="AX4" s="410"/>
      <c r="AY4" s="18" t="str">
        <f t="shared" ref="AY4:AY11" si="2">IF(AI4="",$BC$42,IF(D21=$AC$5,$BC$42,IF(Q21=0,$BC$42,IF(Q21&lt;$BD$44,$BC$43,IF(Q21&lt;$BD$45,$BC$44,IF(Q21&lt;$BD$46,$BC$45,IF(Q21&lt;$BD$47,$BC$46,IF(Q21&lt;$BD$48,$BC$47,$BC$48))))))))</f>
        <v>A</v>
      </c>
      <c r="AZ4" s="352">
        <f t="shared" ref="AZ4:AZ11" si="3">(Q21*VLOOKUP(AY4,$BC$42:$BW$48,14,FALSE))-VLOOKUP(AY4,$BC$42:$BW$48,18,FALSE)</f>
        <v>0</v>
      </c>
      <c r="BA4" s="352"/>
      <c r="BB4" s="425"/>
      <c r="BC4" s="39" t="str">
        <f t="shared" ref="BC4:BC11" si="4">IF(AI4="",$BC$52,IF(D21=$AC$5,IF(Q21=0,$BC$52,IF(Q21&lt;$BD$54,$BC$53,IF(Q21&lt;$BD$55,$BC$54,IF(Q21&lt;$BD$56,$BC$55,IF(Q21&lt;$BD$57,$BC$56,IF(Q21&lt;$BD$58,$BC$57,$BC$58)))))),$BC$52))</f>
        <v>A</v>
      </c>
      <c r="BD4" s="352">
        <f t="shared" ref="BD4:BD11" si="5">(Q21*VLOOKUP(BC4,$BC$52:$BW$58,14,FALSE))-VLOOKUP(BC4,$BC$52:$BW$58,18,FALSE)</f>
        <v>0</v>
      </c>
      <c r="BE4" s="352"/>
      <c r="BF4" s="352"/>
      <c r="BG4" s="352">
        <f t="shared" ref="BG4:BG11" si="6">IF(BD4-150000&lt;0,0,BD4-150000)</f>
        <v>0</v>
      </c>
      <c r="BH4" s="352"/>
      <c r="BI4" s="410"/>
      <c r="BJ4" s="436">
        <f t="shared" ref="BJ4:BJ11" si="7">IF(AI4="",0,V21)+AV4+AZ4+BD4</f>
        <v>0</v>
      </c>
      <c r="BK4" s="352"/>
      <c r="BL4" s="425"/>
      <c r="BM4" s="489">
        <f t="shared" ref="BM4:BM11" si="8">IF(BJ4-$AE$19&lt;0,0,BJ4-$AE$19)</f>
        <v>0</v>
      </c>
      <c r="BN4" s="490"/>
      <c r="BO4" s="491"/>
      <c r="BP4" s="426">
        <f>IF(BZ4=$AB$5,BJ4,0)</f>
        <v>0</v>
      </c>
      <c r="BQ4" s="427"/>
      <c r="BR4" s="427"/>
      <c r="BS4" s="454">
        <f t="shared" ref="BS4:BS11" si="9">IF(BP4-$AE$19&lt;0,0,BP4-$AE$19)</f>
        <v>0</v>
      </c>
      <c r="BT4" s="454"/>
      <c r="BU4" s="455"/>
      <c r="BV4" s="437">
        <f t="shared" ref="BV4:BV11" si="10">IF(AI4="",0,V21)+AV4+AZ4+BG4</f>
        <v>0</v>
      </c>
      <c r="BW4" s="352"/>
      <c r="BX4" s="410"/>
      <c r="BY4" s="32" t="str">
        <f>IF(AI4="","",$AB$5)</f>
        <v/>
      </c>
      <c r="BZ4" s="15" t="str">
        <f t="shared" ref="BZ4:BZ11" si="11">IF(AI4="","",IF(D21=$AC$3,"",IF(D21=$AC$5,"",$AB$5)))</f>
        <v/>
      </c>
      <c r="CA4" s="55" t="str">
        <f>IF(BJ4&gt;0,$AB$5,"")</f>
        <v/>
      </c>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row>
    <row r="5" spans="1:191" ht="16.5" customHeight="1" x14ac:dyDescent="0.15">
      <c r="B5" s="58" t="s">
        <v>138</v>
      </c>
      <c r="C5" s="117" t="s">
        <v>6</v>
      </c>
      <c r="D5" s="117"/>
      <c r="E5" s="117"/>
      <c r="F5" s="6" t="s">
        <v>133</v>
      </c>
      <c r="G5" s="554" t="s">
        <v>130</v>
      </c>
      <c r="H5" s="554"/>
      <c r="I5" s="554"/>
      <c r="J5" s="554"/>
      <c r="K5" s="554"/>
      <c r="L5" s="554"/>
      <c r="M5" s="554"/>
      <c r="N5" s="554"/>
      <c r="O5" s="554"/>
      <c r="P5" s="554"/>
      <c r="Q5" s="554"/>
      <c r="R5" s="554"/>
      <c r="S5" s="554"/>
      <c r="T5" s="554"/>
      <c r="U5" s="554"/>
      <c r="V5" s="554"/>
      <c r="W5" s="554"/>
      <c r="X5" s="554"/>
      <c r="Y5" s="554"/>
      <c r="Z5" s="553"/>
      <c r="AB5" s="3" t="s">
        <v>52</v>
      </c>
      <c r="AC5" s="1" t="s">
        <v>132</v>
      </c>
      <c r="AI5" s="347" t="str">
        <f>IF(B22=$AB$4,"Ｂ様","")</f>
        <v/>
      </c>
      <c r="AJ5" s="348"/>
      <c r="AK5" s="21" t="str">
        <f t="shared" si="0"/>
        <v>A</v>
      </c>
      <c r="AL5" s="352">
        <f t="shared" si="1"/>
        <v>0</v>
      </c>
      <c r="AM5" s="352"/>
      <c r="AN5" s="352"/>
      <c r="AO5" s="352">
        <f t="shared" ref="AO5:AO11" si="12">(L22*VLOOKUP(AK5,$AB$36:$BA$47,12,FALSE))+((ROUNDDOWN(L22/VLOOKUP(AK5,$AB$36:$BA$47,16,FALSE),VLOOKUP(AK5,$AB$36:$BA$47,19,FALSE)))*(VLOOKUP(AK5,$AB$36:$BA$47,22,FALSE))+(VLOOKUP(AK5,$AB$36:$BA$47,24,FALSE)))</f>
        <v>0</v>
      </c>
      <c r="AP5" s="352"/>
      <c r="AQ5" s="352"/>
      <c r="AR5" s="14" t="str">
        <f t="shared" ref="AR5:AR11" si="13">IF(AO5=0,"",IF(AZ5+BD5=0,"",IF((AO5+AZ5+BD5)&lt;100000,"",$AB$5)))</f>
        <v/>
      </c>
      <c r="AS5" s="421">
        <f t="shared" ref="AS5:AS10" si="14">IF(AR5=$AB$5,IF(AO5&gt;((IF(AO5&gt;100000,100000,AO5)+IF((AZ5+BD5)&gt;100000,100000,AZ5+BD5))-100000),((IF(AO5&gt;100000,100000,AO5)+IF((AZ5+BD5)&gt;100000,100000,AZ5+BD5))-100000),AO5),0)</f>
        <v>0</v>
      </c>
      <c r="AT5" s="422"/>
      <c r="AU5" s="423"/>
      <c r="AV5" s="411">
        <f t="shared" ref="AV5:AV10" si="15">AO5-AS5</f>
        <v>0</v>
      </c>
      <c r="AW5" s="411"/>
      <c r="AX5" s="412"/>
      <c r="AY5" s="19" t="str">
        <f t="shared" si="2"/>
        <v>A</v>
      </c>
      <c r="AZ5" s="411">
        <f t="shared" si="3"/>
        <v>0</v>
      </c>
      <c r="BA5" s="411"/>
      <c r="BB5" s="421"/>
      <c r="BC5" s="40" t="str">
        <f t="shared" si="4"/>
        <v>A</v>
      </c>
      <c r="BD5" s="411">
        <f t="shared" si="5"/>
        <v>0</v>
      </c>
      <c r="BE5" s="411"/>
      <c r="BF5" s="411"/>
      <c r="BG5" s="411">
        <f t="shared" si="6"/>
        <v>0</v>
      </c>
      <c r="BH5" s="411"/>
      <c r="BI5" s="412"/>
      <c r="BJ5" s="436">
        <f t="shared" si="7"/>
        <v>0</v>
      </c>
      <c r="BK5" s="352"/>
      <c r="BL5" s="425"/>
      <c r="BM5" s="492">
        <f t="shared" si="8"/>
        <v>0</v>
      </c>
      <c r="BN5" s="411"/>
      <c r="BO5" s="412"/>
      <c r="BP5" s="426">
        <f t="shared" ref="BP5:BP11" si="16">IF(BZ5=$AB$5,BJ5,0)</f>
        <v>0</v>
      </c>
      <c r="BQ5" s="427"/>
      <c r="BR5" s="427"/>
      <c r="BS5" s="456">
        <f t="shared" si="9"/>
        <v>0</v>
      </c>
      <c r="BT5" s="456"/>
      <c r="BU5" s="457"/>
      <c r="BV5" s="437">
        <f t="shared" si="10"/>
        <v>0</v>
      </c>
      <c r="BW5" s="352"/>
      <c r="BX5" s="410"/>
      <c r="BY5" s="32" t="str">
        <f t="shared" ref="BY5:BY11" si="17">IF(AI5="","",$AB$5)</f>
        <v/>
      </c>
      <c r="BZ5" s="15" t="str">
        <f t="shared" si="11"/>
        <v/>
      </c>
      <c r="CA5" s="34" t="str">
        <f t="shared" ref="CA5:CA11" si="18">IF(BJ5&gt;0,$AB$5,"")</f>
        <v/>
      </c>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row>
    <row r="6" spans="1:191" ht="16.5" customHeight="1" thickBot="1" x14ac:dyDescent="0.2">
      <c r="B6" s="58"/>
      <c r="G6" s="552" t="s">
        <v>139</v>
      </c>
      <c r="H6" s="552"/>
      <c r="I6" s="552"/>
      <c r="J6" s="552"/>
      <c r="K6" s="552"/>
      <c r="L6" s="552"/>
      <c r="M6" s="552"/>
      <c r="N6" s="552"/>
      <c r="O6" s="552"/>
      <c r="P6" s="552"/>
      <c r="Q6" s="552"/>
      <c r="R6" s="552"/>
      <c r="S6" s="552"/>
      <c r="T6" s="552"/>
      <c r="U6" s="552"/>
      <c r="V6" s="552"/>
      <c r="W6" s="552"/>
      <c r="X6" s="552"/>
      <c r="Y6" s="552"/>
      <c r="Z6" s="553"/>
      <c r="AB6" s="1" t="s">
        <v>20</v>
      </c>
      <c r="AI6" s="347" t="str">
        <f>IF(B23=$AB$4,"Ｃ様","")</f>
        <v/>
      </c>
      <c r="AJ6" s="348"/>
      <c r="AK6" s="21" t="str">
        <f t="shared" si="0"/>
        <v>A</v>
      </c>
      <c r="AL6" s="352">
        <f t="shared" si="1"/>
        <v>0</v>
      </c>
      <c r="AM6" s="352"/>
      <c r="AN6" s="352"/>
      <c r="AO6" s="352">
        <f t="shared" si="12"/>
        <v>0</v>
      </c>
      <c r="AP6" s="352"/>
      <c r="AQ6" s="352"/>
      <c r="AR6" s="14" t="str">
        <f t="shared" si="13"/>
        <v/>
      </c>
      <c r="AS6" s="421">
        <f t="shared" si="14"/>
        <v>0</v>
      </c>
      <c r="AT6" s="422"/>
      <c r="AU6" s="423"/>
      <c r="AV6" s="411">
        <f t="shared" si="15"/>
        <v>0</v>
      </c>
      <c r="AW6" s="411"/>
      <c r="AX6" s="412"/>
      <c r="AY6" s="19" t="str">
        <f t="shared" si="2"/>
        <v>A</v>
      </c>
      <c r="AZ6" s="411">
        <f t="shared" si="3"/>
        <v>0</v>
      </c>
      <c r="BA6" s="411"/>
      <c r="BB6" s="421"/>
      <c r="BC6" s="40" t="str">
        <f t="shared" si="4"/>
        <v>A</v>
      </c>
      <c r="BD6" s="411">
        <f t="shared" si="5"/>
        <v>0</v>
      </c>
      <c r="BE6" s="411"/>
      <c r="BF6" s="411"/>
      <c r="BG6" s="411">
        <f t="shared" si="6"/>
        <v>0</v>
      </c>
      <c r="BH6" s="411"/>
      <c r="BI6" s="412"/>
      <c r="BJ6" s="436">
        <f t="shared" si="7"/>
        <v>0</v>
      </c>
      <c r="BK6" s="352"/>
      <c r="BL6" s="425"/>
      <c r="BM6" s="492">
        <f t="shared" si="8"/>
        <v>0</v>
      </c>
      <c r="BN6" s="411"/>
      <c r="BO6" s="412"/>
      <c r="BP6" s="426">
        <f t="shared" si="16"/>
        <v>0</v>
      </c>
      <c r="BQ6" s="427"/>
      <c r="BR6" s="427"/>
      <c r="BS6" s="456">
        <f t="shared" si="9"/>
        <v>0</v>
      </c>
      <c r="BT6" s="456"/>
      <c r="BU6" s="457"/>
      <c r="BV6" s="437">
        <f t="shared" si="10"/>
        <v>0</v>
      </c>
      <c r="BW6" s="352"/>
      <c r="BX6" s="410"/>
      <c r="BY6" s="32" t="str">
        <f t="shared" si="17"/>
        <v/>
      </c>
      <c r="BZ6" s="15" t="str">
        <f t="shared" si="11"/>
        <v/>
      </c>
      <c r="CA6" s="34" t="str">
        <f t="shared" si="18"/>
        <v/>
      </c>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row>
    <row r="7" spans="1:191" ht="16.5" customHeight="1" x14ac:dyDescent="0.15">
      <c r="B7" s="58" t="s">
        <v>138</v>
      </c>
      <c r="C7" s="1" t="s">
        <v>127</v>
      </c>
      <c r="F7" s="85" t="s">
        <v>133</v>
      </c>
      <c r="G7" s="552" t="s">
        <v>187</v>
      </c>
      <c r="H7" s="552"/>
      <c r="I7" s="552"/>
      <c r="J7" s="552"/>
      <c r="K7" s="552"/>
      <c r="L7" s="552"/>
      <c r="M7" s="552"/>
      <c r="N7" s="552"/>
      <c r="O7" s="552"/>
      <c r="P7" s="552"/>
      <c r="Q7" s="552"/>
      <c r="R7" s="552"/>
      <c r="S7" s="552"/>
      <c r="T7" s="552"/>
      <c r="U7" s="552"/>
      <c r="V7" s="552"/>
      <c r="W7" s="552"/>
      <c r="X7" s="552"/>
      <c r="Y7" s="552"/>
      <c r="Z7" s="553"/>
      <c r="AB7" s="340" t="s">
        <v>12</v>
      </c>
      <c r="AC7" s="385" t="s">
        <v>15</v>
      </c>
      <c r="AD7" s="385"/>
      <c r="AE7" s="358">
        <v>6.5000000000000002E-2</v>
      </c>
      <c r="AF7" s="358"/>
      <c r="AG7" s="359"/>
      <c r="AH7" s="4"/>
      <c r="AI7" s="347" t="str">
        <f>IF(B24=$AB$4,"Ｄ様","")</f>
        <v/>
      </c>
      <c r="AJ7" s="348"/>
      <c r="AK7" s="21" t="str">
        <f t="shared" si="0"/>
        <v>A</v>
      </c>
      <c r="AL7" s="352">
        <f t="shared" si="1"/>
        <v>0</v>
      </c>
      <c r="AM7" s="352"/>
      <c r="AN7" s="352"/>
      <c r="AO7" s="352">
        <f t="shared" si="12"/>
        <v>0</v>
      </c>
      <c r="AP7" s="352"/>
      <c r="AQ7" s="352"/>
      <c r="AR7" s="14" t="str">
        <f t="shared" si="13"/>
        <v/>
      </c>
      <c r="AS7" s="421">
        <f t="shared" si="14"/>
        <v>0</v>
      </c>
      <c r="AT7" s="422"/>
      <c r="AU7" s="423"/>
      <c r="AV7" s="411">
        <f t="shared" si="15"/>
        <v>0</v>
      </c>
      <c r="AW7" s="411"/>
      <c r="AX7" s="412"/>
      <c r="AY7" s="19" t="str">
        <f t="shared" si="2"/>
        <v>A</v>
      </c>
      <c r="AZ7" s="411">
        <f t="shared" si="3"/>
        <v>0</v>
      </c>
      <c r="BA7" s="411"/>
      <c r="BB7" s="421"/>
      <c r="BC7" s="40" t="str">
        <f t="shared" si="4"/>
        <v>A</v>
      </c>
      <c r="BD7" s="411">
        <f t="shared" si="5"/>
        <v>0</v>
      </c>
      <c r="BE7" s="411"/>
      <c r="BF7" s="411"/>
      <c r="BG7" s="411">
        <f t="shared" si="6"/>
        <v>0</v>
      </c>
      <c r="BH7" s="411"/>
      <c r="BI7" s="412"/>
      <c r="BJ7" s="436">
        <f t="shared" si="7"/>
        <v>0</v>
      </c>
      <c r="BK7" s="352"/>
      <c r="BL7" s="425"/>
      <c r="BM7" s="492">
        <f t="shared" si="8"/>
        <v>0</v>
      </c>
      <c r="BN7" s="411"/>
      <c r="BO7" s="412"/>
      <c r="BP7" s="426">
        <f t="shared" si="16"/>
        <v>0</v>
      </c>
      <c r="BQ7" s="427"/>
      <c r="BR7" s="427"/>
      <c r="BS7" s="456">
        <f t="shared" si="9"/>
        <v>0</v>
      </c>
      <c r="BT7" s="456"/>
      <c r="BU7" s="457"/>
      <c r="BV7" s="437">
        <f t="shared" si="10"/>
        <v>0</v>
      </c>
      <c r="BW7" s="352"/>
      <c r="BX7" s="410"/>
      <c r="BY7" s="32" t="str">
        <f t="shared" si="17"/>
        <v/>
      </c>
      <c r="BZ7" s="15" t="str">
        <f t="shared" si="11"/>
        <v/>
      </c>
      <c r="CA7" s="34" t="str">
        <f t="shared" si="18"/>
        <v/>
      </c>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row>
    <row r="8" spans="1:191" ht="16.5" customHeight="1" x14ac:dyDescent="0.15">
      <c r="B8" s="58"/>
      <c r="G8" s="277" t="s">
        <v>188</v>
      </c>
      <c r="H8" s="277"/>
      <c r="I8" s="277"/>
      <c r="J8" s="277"/>
      <c r="K8" s="277"/>
      <c r="L8" s="277"/>
      <c r="M8" s="277"/>
      <c r="N8" s="277"/>
      <c r="O8" s="277"/>
      <c r="P8" s="277"/>
      <c r="Q8" s="277"/>
      <c r="R8" s="277"/>
      <c r="S8" s="277"/>
      <c r="T8" s="277"/>
      <c r="U8" s="277"/>
      <c r="V8" s="277"/>
      <c r="W8" s="277"/>
      <c r="X8" s="277"/>
      <c r="Y8" s="277"/>
      <c r="Z8" s="278"/>
      <c r="AB8" s="341"/>
      <c r="AC8" s="386" t="s">
        <v>16</v>
      </c>
      <c r="AD8" s="386"/>
      <c r="AE8" s="360">
        <v>0</v>
      </c>
      <c r="AF8" s="360"/>
      <c r="AG8" s="361"/>
      <c r="AH8" s="4"/>
      <c r="AI8" s="347" t="str">
        <f>IF(B25=$AB$4,"Ｅ様","")</f>
        <v/>
      </c>
      <c r="AJ8" s="348"/>
      <c r="AK8" s="21" t="str">
        <f t="shared" si="0"/>
        <v>A</v>
      </c>
      <c r="AL8" s="352">
        <f t="shared" si="1"/>
        <v>0</v>
      </c>
      <c r="AM8" s="352"/>
      <c r="AN8" s="352"/>
      <c r="AO8" s="352">
        <f t="shared" si="12"/>
        <v>0</v>
      </c>
      <c r="AP8" s="352"/>
      <c r="AQ8" s="352"/>
      <c r="AR8" s="14" t="str">
        <f t="shared" si="13"/>
        <v/>
      </c>
      <c r="AS8" s="421">
        <f t="shared" si="14"/>
        <v>0</v>
      </c>
      <c r="AT8" s="422"/>
      <c r="AU8" s="423"/>
      <c r="AV8" s="411">
        <f t="shared" si="15"/>
        <v>0</v>
      </c>
      <c r="AW8" s="411"/>
      <c r="AX8" s="412"/>
      <c r="AY8" s="19" t="str">
        <f t="shared" si="2"/>
        <v>A</v>
      </c>
      <c r="AZ8" s="411">
        <f t="shared" si="3"/>
        <v>0</v>
      </c>
      <c r="BA8" s="411"/>
      <c r="BB8" s="421"/>
      <c r="BC8" s="40" t="str">
        <f t="shared" si="4"/>
        <v>A</v>
      </c>
      <c r="BD8" s="411">
        <f t="shared" si="5"/>
        <v>0</v>
      </c>
      <c r="BE8" s="411"/>
      <c r="BF8" s="411"/>
      <c r="BG8" s="411">
        <f t="shared" si="6"/>
        <v>0</v>
      </c>
      <c r="BH8" s="411"/>
      <c r="BI8" s="412"/>
      <c r="BJ8" s="436">
        <f t="shared" si="7"/>
        <v>0</v>
      </c>
      <c r="BK8" s="352"/>
      <c r="BL8" s="425"/>
      <c r="BM8" s="492">
        <f t="shared" si="8"/>
        <v>0</v>
      </c>
      <c r="BN8" s="411"/>
      <c r="BO8" s="412"/>
      <c r="BP8" s="426">
        <f t="shared" si="16"/>
        <v>0</v>
      </c>
      <c r="BQ8" s="427"/>
      <c r="BR8" s="427"/>
      <c r="BS8" s="456">
        <f t="shared" si="9"/>
        <v>0</v>
      </c>
      <c r="BT8" s="456"/>
      <c r="BU8" s="457"/>
      <c r="BV8" s="437">
        <f t="shared" si="10"/>
        <v>0</v>
      </c>
      <c r="BW8" s="352"/>
      <c r="BX8" s="410"/>
      <c r="BY8" s="32" t="str">
        <f t="shared" si="17"/>
        <v/>
      </c>
      <c r="BZ8" s="15" t="str">
        <f t="shared" si="11"/>
        <v/>
      </c>
      <c r="CA8" s="34" t="str">
        <f t="shared" si="18"/>
        <v/>
      </c>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row>
    <row r="9" spans="1:191" ht="16.5" customHeight="1" x14ac:dyDescent="0.15">
      <c r="B9" s="58"/>
      <c r="G9" s="277"/>
      <c r="H9" s="277"/>
      <c r="I9" s="277"/>
      <c r="J9" s="277"/>
      <c r="K9" s="277"/>
      <c r="L9" s="277"/>
      <c r="M9" s="277"/>
      <c r="N9" s="277"/>
      <c r="O9" s="277"/>
      <c r="P9" s="277"/>
      <c r="Q9" s="277"/>
      <c r="R9" s="277"/>
      <c r="S9" s="277"/>
      <c r="T9" s="277"/>
      <c r="U9" s="277"/>
      <c r="V9" s="277"/>
      <c r="W9" s="277"/>
      <c r="X9" s="277"/>
      <c r="Y9" s="277"/>
      <c r="Z9" s="278"/>
      <c r="AB9" s="341"/>
      <c r="AC9" s="386" t="s">
        <v>17</v>
      </c>
      <c r="AD9" s="386"/>
      <c r="AE9" s="362">
        <v>35000</v>
      </c>
      <c r="AF9" s="362"/>
      <c r="AG9" s="363"/>
      <c r="AH9" s="5"/>
      <c r="AI9" s="347" t="str">
        <f>IF(B26=$AB$4,"Ｆ様","")</f>
        <v/>
      </c>
      <c r="AJ9" s="348"/>
      <c r="AK9" s="21" t="str">
        <f t="shared" si="0"/>
        <v>A</v>
      </c>
      <c r="AL9" s="352">
        <f t="shared" si="1"/>
        <v>0</v>
      </c>
      <c r="AM9" s="352"/>
      <c r="AN9" s="352"/>
      <c r="AO9" s="352">
        <f t="shared" si="12"/>
        <v>0</v>
      </c>
      <c r="AP9" s="352"/>
      <c r="AQ9" s="352"/>
      <c r="AR9" s="14" t="str">
        <f t="shared" si="13"/>
        <v/>
      </c>
      <c r="AS9" s="421">
        <f t="shared" si="14"/>
        <v>0</v>
      </c>
      <c r="AT9" s="422"/>
      <c r="AU9" s="423"/>
      <c r="AV9" s="411">
        <f t="shared" si="15"/>
        <v>0</v>
      </c>
      <c r="AW9" s="411"/>
      <c r="AX9" s="412"/>
      <c r="AY9" s="19" t="str">
        <f t="shared" si="2"/>
        <v>A</v>
      </c>
      <c r="AZ9" s="411">
        <f t="shared" si="3"/>
        <v>0</v>
      </c>
      <c r="BA9" s="411"/>
      <c r="BB9" s="421"/>
      <c r="BC9" s="40" t="str">
        <f t="shared" si="4"/>
        <v>A</v>
      </c>
      <c r="BD9" s="411">
        <f t="shared" si="5"/>
        <v>0</v>
      </c>
      <c r="BE9" s="411"/>
      <c r="BF9" s="411"/>
      <c r="BG9" s="411">
        <f t="shared" si="6"/>
        <v>0</v>
      </c>
      <c r="BH9" s="411"/>
      <c r="BI9" s="412"/>
      <c r="BJ9" s="436">
        <f t="shared" si="7"/>
        <v>0</v>
      </c>
      <c r="BK9" s="352"/>
      <c r="BL9" s="425"/>
      <c r="BM9" s="492">
        <f t="shared" si="8"/>
        <v>0</v>
      </c>
      <c r="BN9" s="411"/>
      <c r="BO9" s="412"/>
      <c r="BP9" s="426">
        <f t="shared" si="16"/>
        <v>0</v>
      </c>
      <c r="BQ9" s="427"/>
      <c r="BR9" s="427"/>
      <c r="BS9" s="456">
        <f t="shared" si="9"/>
        <v>0</v>
      </c>
      <c r="BT9" s="456"/>
      <c r="BU9" s="457"/>
      <c r="BV9" s="437">
        <f t="shared" si="10"/>
        <v>0</v>
      </c>
      <c r="BW9" s="352"/>
      <c r="BX9" s="410"/>
      <c r="BY9" s="32" t="str">
        <f t="shared" si="17"/>
        <v/>
      </c>
      <c r="BZ9" s="15" t="str">
        <f t="shared" si="11"/>
        <v/>
      </c>
      <c r="CA9" s="34" t="str">
        <f t="shared" si="18"/>
        <v/>
      </c>
      <c r="CB9" s="52"/>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row>
    <row r="10" spans="1:191" ht="16.5" customHeight="1" x14ac:dyDescent="0.15">
      <c r="B10" s="58"/>
      <c r="G10" s="277"/>
      <c r="H10" s="277"/>
      <c r="I10" s="277"/>
      <c r="J10" s="277"/>
      <c r="K10" s="277"/>
      <c r="L10" s="277"/>
      <c r="M10" s="277"/>
      <c r="N10" s="277"/>
      <c r="O10" s="277"/>
      <c r="P10" s="277"/>
      <c r="Q10" s="277"/>
      <c r="R10" s="277"/>
      <c r="S10" s="277"/>
      <c r="T10" s="277"/>
      <c r="U10" s="277"/>
      <c r="V10" s="277"/>
      <c r="W10" s="277"/>
      <c r="X10" s="277"/>
      <c r="Y10" s="277"/>
      <c r="Z10" s="278"/>
      <c r="AA10" s="51"/>
      <c r="AB10" s="341"/>
      <c r="AC10" s="386" t="s">
        <v>18</v>
      </c>
      <c r="AD10" s="386"/>
      <c r="AE10" s="362">
        <v>0</v>
      </c>
      <c r="AF10" s="362"/>
      <c r="AG10" s="363"/>
      <c r="AH10" s="5"/>
      <c r="AI10" s="347" t="str">
        <f>IF(B27=$AB$4,"Ｇ様","")</f>
        <v/>
      </c>
      <c r="AJ10" s="348"/>
      <c r="AK10" s="21" t="str">
        <f t="shared" si="0"/>
        <v>A</v>
      </c>
      <c r="AL10" s="352">
        <f t="shared" si="1"/>
        <v>0</v>
      </c>
      <c r="AM10" s="352"/>
      <c r="AN10" s="352"/>
      <c r="AO10" s="352">
        <f t="shared" si="12"/>
        <v>0</v>
      </c>
      <c r="AP10" s="352"/>
      <c r="AQ10" s="352"/>
      <c r="AR10" s="14" t="str">
        <f t="shared" si="13"/>
        <v/>
      </c>
      <c r="AS10" s="421">
        <f t="shared" si="14"/>
        <v>0</v>
      </c>
      <c r="AT10" s="422"/>
      <c r="AU10" s="423"/>
      <c r="AV10" s="411">
        <f t="shared" si="15"/>
        <v>0</v>
      </c>
      <c r="AW10" s="411"/>
      <c r="AX10" s="412"/>
      <c r="AY10" s="19" t="str">
        <f t="shared" si="2"/>
        <v>A</v>
      </c>
      <c r="AZ10" s="411">
        <f t="shared" si="3"/>
        <v>0</v>
      </c>
      <c r="BA10" s="411"/>
      <c r="BB10" s="421"/>
      <c r="BC10" s="40" t="str">
        <f t="shared" si="4"/>
        <v>A</v>
      </c>
      <c r="BD10" s="411">
        <f t="shared" si="5"/>
        <v>0</v>
      </c>
      <c r="BE10" s="411"/>
      <c r="BF10" s="411"/>
      <c r="BG10" s="411">
        <f t="shared" si="6"/>
        <v>0</v>
      </c>
      <c r="BH10" s="411"/>
      <c r="BI10" s="412"/>
      <c r="BJ10" s="436">
        <f t="shared" si="7"/>
        <v>0</v>
      </c>
      <c r="BK10" s="352"/>
      <c r="BL10" s="425"/>
      <c r="BM10" s="492">
        <f t="shared" si="8"/>
        <v>0</v>
      </c>
      <c r="BN10" s="411"/>
      <c r="BO10" s="412"/>
      <c r="BP10" s="426">
        <f t="shared" si="16"/>
        <v>0</v>
      </c>
      <c r="BQ10" s="427"/>
      <c r="BR10" s="427"/>
      <c r="BS10" s="456">
        <f t="shared" si="9"/>
        <v>0</v>
      </c>
      <c r="BT10" s="456"/>
      <c r="BU10" s="457"/>
      <c r="BV10" s="437">
        <f t="shared" si="10"/>
        <v>0</v>
      </c>
      <c r="BW10" s="352"/>
      <c r="BX10" s="410"/>
      <c r="BY10" s="32" t="str">
        <f t="shared" si="17"/>
        <v/>
      </c>
      <c r="BZ10" s="15" t="str">
        <f t="shared" si="11"/>
        <v/>
      </c>
      <c r="CA10" s="34" t="str">
        <f t="shared" si="18"/>
        <v/>
      </c>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row>
    <row r="11" spans="1:191" ht="16.5" customHeight="1" thickBot="1" x14ac:dyDescent="0.2">
      <c r="B11" s="58" t="s">
        <v>138</v>
      </c>
      <c r="C11" s="1" t="s">
        <v>5</v>
      </c>
      <c r="F11" s="85" t="s">
        <v>133</v>
      </c>
      <c r="G11" s="552" t="s">
        <v>129</v>
      </c>
      <c r="H11" s="552"/>
      <c r="I11" s="552"/>
      <c r="J11" s="552"/>
      <c r="K11" s="552"/>
      <c r="L11" s="552"/>
      <c r="M11" s="552"/>
      <c r="N11" s="552"/>
      <c r="O11" s="552"/>
      <c r="P11" s="552"/>
      <c r="Q11" s="552"/>
      <c r="R11" s="552"/>
      <c r="S11" s="552"/>
      <c r="T11" s="552"/>
      <c r="U11" s="552"/>
      <c r="V11" s="552"/>
      <c r="W11" s="552"/>
      <c r="X11" s="552"/>
      <c r="Y11" s="552"/>
      <c r="Z11" s="553"/>
      <c r="AB11" s="342"/>
      <c r="AC11" s="387" t="s">
        <v>19</v>
      </c>
      <c r="AD11" s="387"/>
      <c r="AE11" s="377">
        <v>650000</v>
      </c>
      <c r="AF11" s="377"/>
      <c r="AG11" s="378"/>
      <c r="AH11" s="5"/>
      <c r="AI11" s="349" t="str">
        <f>IF(B28=$AB$4,"Ｈ様","")</f>
        <v/>
      </c>
      <c r="AJ11" s="350"/>
      <c r="AK11" s="21" t="str">
        <f t="shared" si="0"/>
        <v>A</v>
      </c>
      <c r="AL11" s="352">
        <f t="shared" si="1"/>
        <v>0</v>
      </c>
      <c r="AM11" s="352"/>
      <c r="AN11" s="352"/>
      <c r="AO11" s="352">
        <f t="shared" si="12"/>
        <v>0</v>
      </c>
      <c r="AP11" s="352"/>
      <c r="AQ11" s="352"/>
      <c r="AR11" s="22" t="str">
        <f t="shared" si="13"/>
        <v/>
      </c>
      <c r="AS11" s="353">
        <f>IF(AR11=$AB$5,IF(AO11&gt;((IF(AO11&gt;100000,100000,AO11)+IF((AZ11+BD11)&gt;100000,100000,AZ11+BD11))-100000),((IF(AO11&gt;100000,100000,AO11)+IF((AZ11+BD11)&gt;100000,100000,AZ11+BD11))-100000),AO11),0)</f>
        <v>0</v>
      </c>
      <c r="AT11" s="354"/>
      <c r="AU11" s="355"/>
      <c r="AV11" s="413">
        <f>AO11-AS11</f>
        <v>0</v>
      </c>
      <c r="AW11" s="413"/>
      <c r="AX11" s="414"/>
      <c r="AY11" s="23" t="str">
        <f t="shared" si="2"/>
        <v>A</v>
      </c>
      <c r="AZ11" s="413">
        <f t="shared" si="3"/>
        <v>0</v>
      </c>
      <c r="BA11" s="413"/>
      <c r="BB11" s="496"/>
      <c r="BC11" s="41" t="str">
        <f t="shared" si="4"/>
        <v>A</v>
      </c>
      <c r="BD11" s="413">
        <f t="shared" si="5"/>
        <v>0</v>
      </c>
      <c r="BE11" s="413"/>
      <c r="BF11" s="413"/>
      <c r="BG11" s="413">
        <f t="shared" si="6"/>
        <v>0</v>
      </c>
      <c r="BH11" s="413"/>
      <c r="BI11" s="414"/>
      <c r="BJ11" s="436">
        <f t="shared" si="7"/>
        <v>0</v>
      </c>
      <c r="BK11" s="352"/>
      <c r="BL11" s="425"/>
      <c r="BM11" s="470">
        <f t="shared" si="8"/>
        <v>0</v>
      </c>
      <c r="BN11" s="471"/>
      <c r="BO11" s="472"/>
      <c r="BP11" s="426">
        <f t="shared" si="16"/>
        <v>0</v>
      </c>
      <c r="BQ11" s="427"/>
      <c r="BR11" s="427"/>
      <c r="BS11" s="480">
        <f t="shared" si="9"/>
        <v>0</v>
      </c>
      <c r="BT11" s="480"/>
      <c r="BU11" s="481"/>
      <c r="BV11" s="437">
        <f t="shared" si="10"/>
        <v>0</v>
      </c>
      <c r="BW11" s="352"/>
      <c r="BX11" s="410"/>
      <c r="BY11" s="32" t="str">
        <f t="shared" si="17"/>
        <v/>
      </c>
      <c r="BZ11" s="15" t="str">
        <f t="shared" si="11"/>
        <v/>
      </c>
      <c r="CA11" s="56" t="str">
        <f t="shared" si="18"/>
        <v/>
      </c>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row>
    <row r="12" spans="1:191" ht="16.5" customHeight="1" thickTop="1" thickBot="1" x14ac:dyDescent="0.2">
      <c r="B12" s="58" t="s">
        <v>138</v>
      </c>
      <c r="C12" s="1" t="s">
        <v>7</v>
      </c>
      <c r="G12" s="555" t="s">
        <v>189</v>
      </c>
      <c r="H12" s="552"/>
      <c r="I12" s="552"/>
      <c r="J12" s="552"/>
      <c r="K12" s="552"/>
      <c r="L12" s="552"/>
      <c r="M12" s="552"/>
      <c r="N12" s="552"/>
      <c r="O12" s="552"/>
      <c r="P12" s="552"/>
      <c r="Q12" s="552"/>
      <c r="R12" s="552"/>
      <c r="S12" s="552"/>
      <c r="T12" s="552"/>
      <c r="U12" s="552"/>
      <c r="V12" s="552"/>
      <c r="W12" s="552"/>
      <c r="X12" s="552"/>
      <c r="Y12" s="552"/>
      <c r="Z12" s="553"/>
      <c r="AB12" s="340" t="s">
        <v>13</v>
      </c>
      <c r="AC12" s="385" t="s">
        <v>15</v>
      </c>
      <c r="AD12" s="385"/>
      <c r="AE12" s="358">
        <v>2.7E-2</v>
      </c>
      <c r="AF12" s="358"/>
      <c r="AG12" s="359"/>
      <c r="AH12" s="4"/>
      <c r="AI12" s="379" t="s">
        <v>58</v>
      </c>
      <c r="AJ12" s="380"/>
      <c r="AK12" s="24"/>
      <c r="AL12" s="351"/>
      <c r="AM12" s="351"/>
      <c r="AN12" s="351"/>
      <c r="AO12" s="351"/>
      <c r="AP12" s="351"/>
      <c r="AQ12" s="351"/>
      <c r="AR12" s="25"/>
      <c r="AS12" s="408"/>
      <c r="AT12" s="408"/>
      <c r="AU12" s="408"/>
      <c r="AV12" s="408">
        <f>SUM(AV4:AX11)</f>
        <v>0</v>
      </c>
      <c r="AW12" s="408"/>
      <c r="AX12" s="415"/>
      <c r="AY12" s="26"/>
      <c r="AZ12" s="408">
        <f>SUM(AZ4:BB11)</f>
        <v>0</v>
      </c>
      <c r="BA12" s="408"/>
      <c r="BB12" s="494"/>
      <c r="BC12" s="42"/>
      <c r="BD12" s="408">
        <f>SUM(BD4:BF11)</f>
        <v>0</v>
      </c>
      <c r="BE12" s="408"/>
      <c r="BF12" s="408"/>
      <c r="BG12" s="408">
        <f>SUM(BG4:BI11)</f>
        <v>0</v>
      </c>
      <c r="BH12" s="408"/>
      <c r="BI12" s="415"/>
      <c r="BJ12" s="493">
        <f>SUM(BJ4:BL11)</f>
        <v>0</v>
      </c>
      <c r="BK12" s="408"/>
      <c r="BL12" s="494"/>
      <c r="BM12" s="473">
        <f>SUM(BM4:BO11)</f>
        <v>0</v>
      </c>
      <c r="BN12" s="408"/>
      <c r="BO12" s="415"/>
      <c r="BP12" s="468">
        <f>SUM(BP4:BR11)</f>
        <v>0</v>
      </c>
      <c r="BQ12" s="469"/>
      <c r="BR12" s="469"/>
      <c r="BS12" s="469">
        <f>SUM(BS4:BU11)</f>
        <v>0</v>
      </c>
      <c r="BT12" s="469"/>
      <c r="BU12" s="482"/>
      <c r="BV12" s="488">
        <f>SUM(BV4:BX11)</f>
        <v>0</v>
      </c>
      <c r="BW12" s="408"/>
      <c r="BX12" s="415"/>
      <c r="BY12" s="35">
        <f>COUNTIF(BY4:BY11,"✔")</f>
        <v>0</v>
      </c>
      <c r="BZ12" s="33">
        <f>COUNTIF(BZ4:BZ11,"✔")</f>
        <v>0</v>
      </c>
      <c r="CA12" s="36">
        <f>COUNTIF(CA4:CA11,"✔")</f>
        <v>0</v>
      </c>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row>
    <row r="13" spans="1:191" ht="16.5" customHeight="1" thickBot="1" x14ac:dyDescent="0.2">
      <c r="B13" s="58" t="s">
        <v>138</v>
      </c>
      <c r="C13" s="1" t="s">
        <v>8</v>
      </c>
      <c r="G13" s="552"/>
      <c r="H13" s="552"/>
      <c r="I13" s="552"/>
      <c r="J13" s="552"/>
      <c r="K13" s="552"/>
      <c r="L13" s="552"/>
      <c r="M13" s="552"/>
      <c r="N13" s="552"/>
      <c r="O13" s="552"/>
      <c r="P13" s="552"/>
      <c r="Q13" s="552"/>
      <c r="R13" s="552"/>
      <c r="S13" s="552"/>
      <c r="T13" s="552"/>
      <c r="U13" s="552"/>
      <c r="V13" s="552"/>
      <c r="W13" s="552"/>
      <c r="X13" s="552"/>
      <c r="Y13" s="552"/>
      <c r="Z13" s="553"/>
      <c r="AB13" s="341"/>
      <c r="AC13" s="386" t="s">
        <v>17</v>
      </c>
      <c r="AD13" s="386"/>
      <c r="AE13" s="362">
        <v>16000</v>
      </c>
      <c r="AF13" s="362"/>
      <c r="AG13" s="363"/>
      <c r="AH13" s="5"/>
      <c r="AI13" s="381" t="str">
        <f>IF(B34=$AB$4,"擬主","")</f>
        <v/>
      </c>
      <c r="AJ13" s="382"/>
      <c r="AK13" s="21" t="str">
        <f>IF(AI13="",$AB$36,IF(L34=0,$AB$36,IF(L34&lt;$AC$38,$AB$37,IF(L34&lt;$AC$39,$AB$38,IF(L34&lt;$AC$40,$AB$39,IF(L34&lt;$AC$41,$AB$40,IF(L34&lt;$AC$42,$AB$41,IF(L34&lt;$AC$43,$AB$42,IF(L34&lt;$AC$44,$AB$43,IF(L34&lt;$AC$45,$AB$44,IF(L34&lt;$AC$46,$AB$45,IF(L34&lt;$AC$47,$AB$46,$AB$47))))))))))))</f>
        <v>A</v>
      </c>
      <c r="AL13" s="352">
        <f>IF(AI13="",0,L34-AO13)</f>
        <v>0</v>
      </c>
      <c r="AM13" s="352"/>
      <c r="AN13" s="352"/>
      <c r="AO13" s="352">
        <f>(L34*VLOOKUP(AK13,$AB$36:$BA$47,12,FALSE))+((ROUNDDOWN(L34/VLOOKUP(AK13,$AB$36:$BA$47,16,FALSE),VLOOKUP(AK13,$AB$36:$BA$47,19,FALSE)))*(VLOOKUP(AK13,$AB$36:$BA$47,22,FALSE)))+(VLOOKUP(AK13,$AB$36:$BA$47,24,FALSE))</f>
        <v>0</v>
      </c>
      <c r="AP13" s="352"/>
      <c r="AQ13" s="352"/>
      <c r="AR13" s="27" t="str">
        <f>IF(AO13=0,"",IF(AZ13+BD13=0,"",IF((AO13+AZ13+BD13)&lt;100000,"",$AB$5)))</f>
        <v/>
      </c>
      <c r="AS13" s="353">
        <f>IF(AR13=$AB$5,IF(AO13&gt;((IF(AO13&gt;100000,100000,AO13)+IF((AZ13+BD13)&gt;100000,100000,AZ13+BD13))-100000),((IF(AO13&gt;100000,100000,AO13)+IF((AZ13+BD13)&gt;100000,100000,AZ13+BD13))-100000),AO13),0)</f>
        <v>0</v>
      </c>
      <c r="AT13" s="354"/>
      <c r="AU13" s="355"/>
      <c r="AV13" s="416">
        <f>AO13-AS13</f>
        <v>0</v>
      </c>
      <c r="AW13" s="416"/>
      <c r="AX13" s="417"/>
      <c r="AY13" s="28" t="str">
        <f>IF(AI13="",$BC$42,IF(E34=$AC$52,$BC$42,IF(Q34=0,$BC$42,IF(Q34&lt;$BD$44,$BC$43,IF(Q34&lt;$BD$45,$BC$44,IF(Q34&lt;$BD$46,$BC$45,IF(Q34&lt;$BD$47,$BC$46,IF(Q34&lt;$BD$48,$BC$47,$BC$48))))))))</f>
        <v>A</v>
      </c>
      <c r="AZ13" s="416">
        <f>(Q34*VLOOKUP(AY13,$BC$42:$BW$48,14,FALSE))-VLOOKUP(AY13,$BC$42:$BW$48,18,FALSE)</f>
        <v>0</v>
      </c>
      <c r="BA13" s="416"/>
      <c r="BB13" s="495"/>
      <c r="BC13" s="43" t="str">
        <f>IF(AI13="",$BC$52,IF(E34=$AC$52,IF(Q34=0,$BC$52,IF(Q34&lt;$BD$54,$BC$53,IF(Q34&lt;$BD$55,$BC$54,IF(Q34&lt;$BD$56,$BC$55,IF(Q34&lt;$BD$57,$BC$56,IF(Q34&lt;$BD$58,$BC$57,$BC$58)))))),$BC$52))</f>
        <v>A</v>
      </c>
      <c r="BD13" s="416">
        <f>(Q34*VLOOKUP(BC13,$BC$52:$BW$58,14,FALSE))-VLOOKUP(BC13,$BC$52:$BW$58,18,FALSE)</f>
        <v>0</v>
      </c>
      <c r="BE13" s="416"/>
      <c r="BF13" s="416"/>
      <c r="BG13" s="416">
        <f>IF(BD13-150000&lt;0,0,BD13-150000)</f>
        <v>0</v>
      </c>
      <c r="BH13" s="416"/>
      <c r="BI13" s="417"/>
      <c r="BJ13" s="436">
        <f>IF(AI13="",0,V34)+AV13+AZ13+BD13</f>
        <v>0</v>
      </c>
      <c r="BK13" s="352"/>
      <c r="BL13" s="425"/>
      <c r="BM13" s="474">
        <f>IF(BJ13-$AE$19&lt;0,0,BJ13-$AE$19)</f>
        <v>0</v>
      </c>
      <c r="BN13" s="475"/>
      <c r="BO13" s="476"/>
      <c r="BP13" s="426">
        <f>IF(BZ13=$AB$5,BJ13,0)</f>
        <v>0</v>
      </c>
      <c r="BQ13" s="427"/>
      <c r="BR13" s="427"/>
      <c r="BS13" s="483">
        <f>IF(BP13-$AE$19&lt;0,0,BP13-$AE$19)</f>
        <v>0</v>
      </c>
      <c r="BT13" s="483"/>
      <c r="BU13" s="484"/>
      <c r="BV13" s="437">
        <f>IF(AI13="",0,V34)+AV13+AZ13+BG13</f>
        <v>0</v>
      </c>
      <c r="BW13" s="352"/>
      <c r="BX13" s="410"/>
      <c r="BY13" s="37" t="str">
        <f>IF(AI13="","",$AB$5)</f>
        <v/>
      </c>
      <c r="BZ13" s="15" t="str">
        <f>IF(AI13="","",IF(E34=$AC$50,"",IF(E34=$AC$52,"",$AB$5)))</f>
        <v/>
      </c>
      <c r="CA13" s="34" t="str">
        <f>IF(BJ13&gt;0,$AB$5,"")</f>
        <v/>
      </c>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row>
    <row r="14" spans="1:191" ht="16.5" customHeight="1" thickTop="1" thickBot="1" x14ac:dyDescent="0.2">
      <c r="B14" s="58" t="s">
        <v>138</v>
      </c>
      <c r="C14" s="1" t="s">
        <v>131</v>
      </c>
      <c r="G14" s="552"/>
      <c r="H14" s="552"/>
      <c r="I14" s="552"/>
      <c r="J14" s="552"/>
      <c r="K14" s="552"/>
      <c r="L14" s="552"/>
      <c r="M14" s="552"/>
      <c r="N14" s="552"/>
      <c r="O14" s="552"/>
      <c r="P14" s="552"/>
      <c r="Q14" s="552"/>
      <c r="R14" s="552"/>
      <c r="S14" s="552"/>
      <c r="T14" s="552"/>
      <c r="U14" s="552"/>
      <c r="V14" s="552"/>
      <c r="W14" s="552"/>
      <c r="X14" s="552"/>
      <c r="Y14" s="552"/>
      <c r="Z14" s="553"/>
      <c r="AB14" s="342"/>
      <c r="AC14" s="387" t="s">
        <v>19</v>
      </c>
      <c r="AD14" s="387"/>
      <c r="AE14" s="377">
        <v>240000</v>
      </c>
      <c r="AF14" s="377"/>
      <c r="AG14" s="378"/>
      <c r="AH14" s="5"/>
      <c r="AI14" s="383" t="s">
        <v>58</v>
      </c>
      <c r="AJ14" s="384"/>
      <c r="AK14" s="29"/>
      <c r="AL14" s="351"/>
      <c r="AM14" s="351"/>
      <c r="AN14" s="351"/>
      <c r="AO14" s="351"/>
      <c r="AP14" s="351"/>
      <c r="AQ14" s="351"/>
      <c r="AR14" s="30"/>
      <c r="AS14" s="408"/>
      <c r="AT14" s="408"/>
      <c r="AU14" s="408"/>
      <c r="AV14" s="408">
        <f>SUM(AV12:AX13)</f>
        <v>0</v>
      </c>
      <c r="AW14" s="408"/>
      <c r="AX14" s="415"/>
      <c r="AY14" s="31"/>
      <c r="AZ14" s="408">
        <f>SUM(AZ12:BB13)</f>
        <v>0</v>
      </c>
      <c r="BA14" s="408"/>
      <c r="BB14" s="494"/>
      <c r="BC14" s="29"/>
      <c r="BD14" s="408">
        <f>SUM(BD12:BF13)</f>
        <v>0</v>
      </c>
      <c r="BE14" s="408"/>
      <c r="BF14" s="408"/>
      <c r="BG14" s="408">
        <f>SUM(BG12:BI13)</f>
        <v>0</v>
      </c>
      <c r="BH14" s="408"/>
      <c r="BI14" s="415"/>
      <c r="BJ14" s="493">
        <f>SUM(BJ12:BL13)</f>
        <v>0</v>
      </c>
      <c r="BK14" s="408"/>
      <c r="BL14" s="494"/>
      <c r="BM14" s="477">
        <f>SUM(BM12:BO13)</f>
        <v>0</v>
      </c>
      <c r="BN14" s="478"/>
      <c r="BO14" s="479"/>
      <c r="BP14" s="468">
        <f>SUM(BP12:BR13)</f>
        <v>0</v>
      </c>
      <c r="BQ14" s="469"/>
      <c r="BR14" s="469"/>
      <c r="BS14" s="485">
        <f>SUM(BS12:BU13)</f>
        <v>0</v>
      </c>
      <c r="BT14" s="485"/>
      <c r="BU14" s="486"/>
      <c r="BV14" s="488">
        <f>SUM(BV12:BX13)</f>
        <v>0</v>
      </c>
      <c r="BW14" s="408"/>
      <c r="BX14" s="415"/>
      <c r="BY14" s="122">
        <f>BY12</f>
        <v>0</v>
      </c>
      <c r="BZ14" s="121">
        <f>BZ12</f>
        <v>0</v>
      </c>
      <c r="CA14" s="38">
        <f>COUNTIF(CA13,"✔")+CA12</f>
        <v>0</v>
      </c>
    </row>
    <row r="15" spans="1:191" ht="16.5" customHeight="1" thickBot="1" x14ac:dyDescent="0.2">
      <c r="B15" s="58"/>
      <c r="C15" s="92"/>
      <c r="D15" s="92"/>
      <c r="E15" s="92"/>
      <c r="F15" s="97"/>
      <c r="G15" s="91"/>
      <c r="H15" s="96"/>
      <c r="I15" s="96"/>
      <c r="J15" s="96"/>
      <c r="K15" s="96"/>
      <c r="L15" s="96"/>
      <c r="M15" s="96"/>
      <c r="N15" s="96"/>
      <c r="O15" s="96"/>
      <c r="P15" s="96"/>
      <c r="Q15" s="96"/>
      <c r="R15" s="96"/>
      <c r="S15" s="96"/>
      <c r="T15" s="96"/>
      <c r="U15" s="96"/>
      <c r="V15" s="96"/>
      <c r="W15" s="96"/>
      <c r="X15" s="96"/>
      <c r="Y15" s="96"/>
      <c r="Z15" s="120"/>
      <c r="AB15" s="262" t="s">
        <v>14</v>
      </c>
      <c r="AC15" s="98" t="s">
        <v>15</v>
      </c>
      <c r="AD15" s="98"/>
      <c r="AE15" s="268">
        <v>2.3E-2</v>
      </c>
      <c r="AF15" s="269"/>
      <c r="AG15" s="270"/>
      <c r="AH15" s="4"/>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row>
    <row r="16" spans="1:191" ht="16.5" customHeight="1" thickBot="1" x14ac:dyDescent="0.2">
      <c r="B16" s="58"/>
      <c r="C16" s="289" t="s">
        <v>141</v>
      </c>
      <c r="D16" s="289"/>
      <c r="E16" s="289"/>
      <c r="F16" s="289"/>
      <c r="G16" s="289"/>
      <c r="H16" s="289"/>
      <c r="I16" s="289"/>
      <c r="J16" s="289"/>
      <c r="K16" s="289"/>
      <c r="L16" s="289"/>
      <c r="M16" s="289"/>
      <c r="N16" s="289"/>
      <c r="O16" s="289"/>
      <c r="P16" s="289"/>
      <c r="Q16" s="289"/>
      <c r="R16" s="289"/>
      <c r="S16" s="289"/>
      <c r="T16" s="289"/>
      <c r="U16" s="289"/>
      <c r="V16" s="289"/>
      <c r="W16" s="289"/>
      <c r="X16" s="289"/>
      <c r="Y16" s="289"/>
      <c r="Z16" s="290"/>
      <c r="AA16" s="92"/>
      <c r="AB16" s="263"/>
      <c r="AC16" s="99" t="s">
        <v>17</v>
      </c>
      <c r="AD16" s="99"/>
      <c r="AE16" s="252">
        <v>16000</v>
      </c>
      <c r="AF16" s="253"/>
      <c r="AG16" s="254"/>
      <c r="AH16" s="5"/>
      <c r="AI16" s="388" t="s">
        <v>71</v>
      </c>
      <c r="AJ16" s="205"/>
      <c r="AK16" s="205"/>
      <c r="AL16" s="205"/>
      <c r="AM16" s="205"/>
      <c r="AN16" s="389"/>
      <c r="AO16" s="113" t="s">
        <v>72</v>
      </c>
      <c r="AP16" s="109"/>
      <c r="AQ16" s="109"/>
      <c r="AR16" s="109"/>
      <c r="AS16" s="109"/>
      <c r="AT16" s="109"/>
      <c r="AU16" s="109"/>
      <c r="AV16" s="109"/>
      <c r="AW16" s="109"/>
      <c r="AX16" s="109"/>
      <c r="AY16" s="114"/>
      <c r="AZ16" s="213" t="s">
        <v>73</v>
      </c>
      <c r="BA16" s="206"/>
      <c r="BB16" s="204" t="s">
        <v>76</v>
      </c>
      <c r="BC16" s="205"/>
      <c r="BD16" s="206"/>
      <c r="BE16" s="104" t="s">
        <v>77</v>
      </c>
      <c r="BF16" s="104"/>
      <c r="BG16" s="104"/>
      <c r="BH16" s="104" t="s">
        <v>78</v>
      </c>
      <c r="BI16" s="104"/>
      <c r="BJ16" s="104"/>
      <c r="BK16" s="104" t="s">
        <v>79</v>
      </c>
      <c r="BL16" s="104"/>
      <c r="BM16" s="105"/>
      <c r="BN16" s="112" t="s">
        <v>80</v>
      </c>
      <c r="BO16" s="104"/>
      <c r="BP16" s="104"/>
      <c r="BQ16" s="104" t="s">
        <v>81</v>
      </c>
      <c r="BR16" s="104"/>
      <c r="BS16" s="105"/>
      <c r="BT16" s="101" t="s">
        <v>90</v>
      </c>
      <c r="BU16" s="102"/>
      <c r="BV16" s="103"/>
      <c r="BW16" s="92"/>
      <c r="BX16" s="144" t="s">
        <v>91</v>
      </c>
      <c r="BY16" s="145"/>
      <c r="BZ16" s="145"/>
      <c r="CA16" s="146"/>
      <c r="CB16" s="92"/>
      <c r="CC16" s="92"/>
      <c r="CD16" s="92"/>
      <c r="CE16" s="92"/>
      <c r="CF16" s="92"/>
      <c r="CG16" s="92"/>
    </row>
    <row r="17" spans="2:85" ht="16.5" customHeight="1" thickBot="1" x14ac:dyDescent="0.2">
      <c r="B17" s="58"/>
      <c r="C17" s="556" t="s">
        <v>142</v>
      </c>
      <c r="D17" s="556"/>
      <c r="E17" s="556"/>
      <c r="F17" s="556"/>
      <c r="G17" s="556"/>
      <c r="H17" s="556"/>
      <c r="I17" s="556"/>
      <c r="J17" s="556"/>
      <c r="K17" s="556"/>
      <c r="L17" s="556"/>
      <c r="M17" s="556"/>
      <c r="N17" s="556"/>
      <c r="O17" s="556"/>
      <c r="P17" s="556"/>
      <c r="Q17" s="556"/>
      <c r="R17" s="556"/>
      <c r="S17" s="556"/>
      <c r="T17" s="556"/>
      <c r="U17" s="556"/>
      <c r="V17" s="556"/>
      <c r="W17" s="556"/>
      <c r="X17" s="556"/>
      <c r="Y17" s="556"/>
      <c r="Z17" s="557"/>
      <c r="AA17" s="92"/>
      <c r="AB17" s="264"/>
      <c r="AC17" s="100" t="s">
        <v>19</v>
      </c>
      <c r="AD17" s="100"/>
      <c r="AE17" s="255">
        <v>170000</v>
      </c>
      <c r="AF17" s="256"/>
      <c r="AG17" s="257"/>
      <c r="AH17" s="5"/>
      <c r="AI17" s="390" t="s">
        <v>66</v>
      </c>
      <c r="AJ17" s="345"/>
      <c r="AK17" s="345"/>
      <c r="AL17" s="345"/>
      <c r="AM17" s="345"/>
      <c r="AN17" s="346"/>
      <c r="AO17" s="211" t="s">
        <v>70</v>
      </c>
      <c r="AP17" s="345"/>
      <c r="AQ17" s="345"/>
      <c r="AR17" s="345"/>
      <c r="AS17" s="345"/>
      <c r="AT17" s="169">
        <f>$AE$19+(100000*($CA$14-1))</f>
        <v>330000</v>
      </c>
      <c r="AU17" s="169"/>
      <c r="AV17" s="169"/>
      <c r="AW17" s="169"/>
      <c r="AX17" s="345" t="s">
        <v>69</v>
      </c>
      <c r="AY17" s="346"/>
      <c r="AZ17" s="211" t="str">
        <f>IF($BV$14&lt;=$AT$17,$AB$5,"")</f>
        <v>✔</v>
      </c>
      <c r="BA17" s="212"/>
      <c r="BB17" s="168">
        <f>IF(AZ17=$AB$5,ROUNDDOWN($AE$9-($AE$9*0.7),0),"")</f>
        <v>10500</v>
      </c>
      <c r="BC17" s="169"/>
      <c r="BD17" s="170"/>
      <c r="BE17" s="168">
        <f>IF(AZ17=$AB$5,ROUNDDOWN($AE$10-($AE$10*0.7),0),"")</f>
        <v>0</v>
      </c>
      <c r="BF17" s="169"/>
      <c r="BG17" s="170"/>
      <c r="BH17" s="168">
        <f>IF(AZ17=$AB$5,ROUNDDOWN($AE$13-($AE$13*0.7),0),"")</f>
        <v>4800</v>
      </c>
      <c r="BI17" s="169"/>
      <c r="BJ17" s="170"/>
      <c r="BK17" s="168">
        <f>IF(AZ17=$AB$5,ROUNDDOWN($AE$16-($AE$16*0.7),0),"")</f>
        <v>4800</v>
      </c>
      <c r="BL17" s="169"/>
      <c r="BM17" s="198"/>
      <c r="BN17" s="498">
        <f>IF(BB17="","",ROUNDDOWN(BB17/2,0))</f>
        <v>5250</v>
      </c>
      <c r="BO17" s="169"/>
      <c r="BP17" s="170"/>
      <c r="BQ17" s="168">
        <f>IF(BH17="","",ROUNDDOWN(BH17/2,0))</f>
        <v>2400</v>
      </c>
      <c r="BR17" s="169"/>
      <c r="BS17" s="198"/>
      <c r="BT17" s="180"/>
      <c r="BU17" s="181"/>
      <c r="BV17" s="182"/>
      <c r="BW17" s="92"/>
      <c r="BX17" s="44" t="str">
        <f>LEFT(AI4,1)</f>
        <v/>
      </c>
      <c r="BY17" s="195">
        <f>ROUNDDOWN(IF(BX17="",0,#REF!)*$AE$8,0)</f>
        <v>0</v>
      </c>
      <c r="BZ17" s="196"/>
      <c r="CA17" s="197"/>
      <c r="CB17" s="92"/>
      <c r="CC17" s="92"/>
      <c r="CD17" s="92"/>
      <c r="CE17" s="92"/>
      <c r="CF17" s="92"/>
      <c r="CG17" s="92"/>
    </row>
    <row r="18" spans="2:85" ht="16.5" customHeight="1" thickBot="1" x14ac:dyDescent="0.2">
      <c r="B18" s="59"/>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9"/>
      <c r="AA18" s="92"/>
      <c r="AB18" s="92"/>
      <c r="AC18" s="92"/>
      <c r="AD18" s="92"/>
      <c r="AE18" s="92"/>
      <c r="AF18" s="92"/>
      <c r="AG18" s="92"/>
      <c r="AH18" s="92"/>
      <c r="AI18" s="129" t="s">
        <v>67</v>
      </c>
      <c r="AJ18" s="130"/>
      <c r="AK18" s="130"/>
      <c r="AL18" s="130"/>
      <c r="AM18" s="130"/>
      <c r="AN18" s="131"/>
      <c r="AO18" s="209" t="s">
        <v>70</v>
      </c>
      <c r="AP18" s="130"/>
      <c r="AQ18" s="130"/>
      <c r="AR18" s="130"/>
      <c r="AS18" s="130"/>
      <c r="AT18" s="163">
        <f>$AE$19+($AE$20*$BY$14)+(100000*($CA$14-1))</f>
        <v>330000</v>
      </c>
      <c r="AU18" s="163"/>
      <c r="AV18" s="163"/>
      <c r="AW18" s="163"/>
      <c r="AX18" s="130" t="s">
        <v>69</v>
      </c>
      <c r="AY18" s="131"/>
      <c r="AZ18" s="209" t="str">
        <f>IF(AZ17=$AB$5,"",IF($BV$14&lt;=$AT$18,$AB$5,""))</f>
        <v/>
      </c>
      <c r="BA18" s="210"/>
      <c r="BB18" s="162" t="str">
        <f>IF(AZ18=$AB$5,ROUNDDOWN($AE$9-($AE$9*0.5),0),"")</f>
        <v/>
      </c>
      <c r="BC18" s="163"/>
      <c r="BD18" s="164"/>
      <c r="BE18" s="162" t="str">
        <f>IF(AZ18=$AB$5,ROUNDDOWN($AE$10-($AE$10*0.5),0),"")</f>
        <v/>
      </c>
      <c r="BF18" s="163"/>
      <c r="BG18" s="164"/>
      <c r="BH18" s="162" t="str">
        <f>IF(AZ18=$AB$5,ROUNDDOWN($AE$13-($AE$13*0.5),0),"")</f>
        <v/>
      </c>
      <c r="BI18" s="163"/>
      <c r="BJ18" s="164"/>
      <c r="BK18" s="162" t="str">
        <f>IF(AZ18=$AB$5,ROUNDDOWN($AE$16-($AE$16*0.5),0),"")</f>
        <v/>
      </c>
      <c r="BL18" s="163"/>
      <c r="BM18" s="199"/>
      <c r="BN18" s="499" t="str">
        <f t="shared" ref="BN18:BN20" si="19">IF(BB18="","",ROUNDDOWN(BB18/2,0))</f>
        <v/>
      </c>
      <c r="BO18" s="163"/>
      <c r="BP18" s="164"/>
      <c r="BQ18" s="162" t="str">
        <f t="shared" ref="BQ18:BQ20" si="20">IF(BH18="","",ROUNDDOWN(BH18/2,0))</f>
        <v/>
      </c>
      <c r="BR18" s="163"/>
      <c r="BS18" s="199"/>
      <c r="BT18" s="183"/>
      <c r="BU18" s="184"/>
      <c r="BV18" s="185"/>
      <c r="BW18" s="92"/>
      <c r="BX18" s="45" t="str">
        <f t="shared" ref="BX18" si="21">LEFT(AI5,1)</f>
        <v/>
      </c>
      <c r="BY18" s="192">
        <f>ROUNDDOWN(IF(BX18="",0,#REF!)*$AE$8,0)</f>
        <v>0</v>
      </c>
      <c r="BZ18" s="193"/>
      <c r="CA18" s="194"/>
      <c r="CB18" s="92"/>
      <c r="CC18" s="92"/>
      <c r="CD18" s="92"/>
      <c r="CE18" s="92"/>
      <c r="CF18" s="92"/>
      <c r="CG18" s="92"/>
    </row>
    <row r="19" spans="2:85" ht="16.5" customHeight="1" thickBot="1" x14ac:dyDescent="0.2">
      <c r="B19" s="13"/>
      <c r="AA19" s="92"/>
      <c r="AB19" s="262" t="s">
        <v>61</v>
      </c>
      <c r="AC19" s="275" t="s">
        <v>62</v>
      </c>
      <c r="AD19" s="276"/>
      <c r="AE19" s="265">
        <v>430000</v>
      </c>
      <c r="AF19" s="266"/>
      <c r="AG19" s="267"/>
      <c r="AH19" s="92"/>
      <c r="AI19" s="129" t="s">
        <v>68</v>
      </c>
      <c r="AJ19" s="130"/>
      <c r="AK19" s="130"/>
      <c r="AL19" s="130"/>
      <c r="AM19" s="130"/>
      <c r="AN19" s="131"/>
      <c r="AO19" s="209" t="s">
        <v>70</v>
      </c>
      <c r="AP19" s="130"/>
      <c r="AQ19" s="130"/>
      <c r="AR19" s="130"/>
      <c r="AS19" s="130"/>
      <c r="AT19" s="163">
        <f>$AE$19+($AE$21*$BY$14)+(100000*($CA$14-1))</f>
        <v>330000</v>
      </c>
      <c r="AU19" s="163"/>
      <c r="AV19" s="163"/>
      <c r="AW19" s="163"/>
      <c r="AX19" s="130" t="s">
        <v>69</v>
      </c>
      <c r="AY19" s="131"/>
      <c r="AZ19" s="209" t="str">
        <f>IF(AZ17=$AB$5,"",IF(AZ18=$AB$5,"",IF($BV$14&lt;=$AT$19,$AB$5,"")))</f>
        <v/>
      </c>
      <c r="BA19" s="210"/>
      <c r="BB19" s="162" t="str">
        <f>IF(AZ19=$AB$5,ROUNDDOWN($AE$9-($AE$9*0.2),0),"")</f>
        <v/>
      </c>
      <c r="BC19" s="163"/>
      <c r="BD19" s="164"/>
      <c r="BE19" s="162" t="str">
        <f>IF(AZ19=$AB$5,ROUNDDOWN($AE$10-($AE$10*0.2),0),"")</f>
        <v/>
      </c>
      <c r="BF19" s="163"/>
      <c r="BG19" s="164"/>
      <c r="BH19" s="162" t="str">
        <f>IF(AZ19=$AB$5,ROUNDDOWN($AE$13-($AE$13*0.2),0),"")</f>
        <v/>
      </c>
      <c r="BI19" s="163"/>
      <c r="BJ19" s="164"/>
      <c r="BK19" s="162" t="str">
        <f>IF(AZ19=$AB$5,ROUNDDOWN($AE$16-($AE$16*0.2),0),"")</f>
        <v/>
      </c>
      <c r="BL19" s="163"/>
      <c r="BM19" s="199"/>
      <c r="BN19" s="499" t="str">
        <f t="shared" si="19"/>
        <v/>
      </c>
      <c r="BO19" s="163"/>
      <c r="BP19" s="164"/>
      <c r="BQ19" s="162" t="str">
        <f t="shared" si="20"/>
        <v/>
      </c>
      <c r="BR19" s="163"/>
      <c r="BS19" s="199"/>
      <c r="BT19" s="183"/>
      <c r="BU19" s="184"/>
      <c r="BV19" s="185"/>
      <c r="BW19" s="92"/>
      <c r="BX19" s="45" t="str">
        <f t="shared" ref="BX19:BX24" si="22">LEFT(AI6,1)</f>
        <v/>
      </c>
      <c r="BY19" s="192">
        <f>ROUNDDOWN(IF(BX19="",0,#REF!)*$AE$8,0)</f>
        <v>0</v>
      </c>
      <c r="BZ19" s="193"/>
      <c r="CA19" s="194"/>
      <c r="CB19" s="92"/>
      <c r="CC19" s="92"/>
      <c r="CD19" s="92"/>
      <c r="CE19" s="92"/>
      <c r="CF19" s="92"/>
      <c r="CG19" s="92"/>
    </row>
    <row r="20" spans="2:85" ht="16.5" customHeight="1" thickBot="1" x14ac:dyDescent="0.2">
      <c r="B20" s="292" t="s">
        <v>6</v>
      </c>
      <c r="C20" s="293"/>
      <c r="D20" s="214" t="s">
        <v>128</v>
      </c>
      <c r="E20" s="235"/>
      <c r="F20" s="235"/>
      <c r="G20" s="235"/>
      <c r="H20" s="235"/>
      <c r="I20" s="236"/>
      <c r="J20" s="287" t="s">
        <v>5</v>
      </c>
      <c r="K20" s="288"/>
      <c r="L20" s="214" t="s">
        <v>7</v>
      </c>
      <c r="M20" s="235"/>
      <c r="N20" s="235"/>
      <c r="O20" s="235"/>
      <c r="P20" s="236"/>
      <c r="Q20" s="214" t="s">
        <v>8</v>
      </c>
      <c r="R20" s="235"/>
      <c r="S20" s="235"/>
      <c r="T20" s="235"/>
      <c r="U20" s="236"/>
      <c r="V20" s="214" t="s">
        <v>9</v>
      </c>
      <c r="W20" s="235"/>
      <c r="X20" s="235"/>
      <c r="Y20" s="235"/>
      <c r="Z20" s="240"/>
      <c r="AA20" s="92"/>
      <c r="AB20" s="263"/>
      <c r="AC20" s="273" t="s">
        <v>63</v>
      </c>
      <c r="AD20" s="274"/>
      <c r="AE20" s="252">
        <v>305000</v>
      </c>
      <c r="AF20" s="253"/>
      <c r="AG20" s="254"/>
      <c r="AH20" s="92"/>
      <c r="AI20" s="123" t="s">
        <v>75</v>
      </c>
      <c r="AJ20" s="124"/>
      <c r="AK20" s="124"/>
      <c r="AL20" s="124"/>
      <c r="AM20" s="124"/>
      <c r="AN20" s="125"/>
      <c r="AO20" s="207" t="s">
        <v>70</v>
      </c>
      <c r="AP20" s="124"/>
      <c r="AQ20" s="124"/>
      <c r="AR20" s="124"/>
      <c r="AS20" s="124"/>
      <c r="AT20" s="166">
        <f>$AE$19+($AE$21*$BY$14)+(100000*($CA$14-1))+1</f>
        <v>330001</v>
      </c>
      <c r="AU20" s="166"/>
      <c r="AV20" s="166"/>
      <c r="AW20" s="166"/>
      <c r="AX20" s="124" t="s">
        <v>74</v>
      </c>
      <c r="AY20" s="125"/>
      <c r="AZ20" s="207" t="str">
        <f>IF(AZ17=AB5,"",IF(AZ18=AB5,"",IF(AZ19=AB5,"",AB5)))</f>
        <v/>
      </c>
      <c r="BA20" s="208"/>
      <c r="BB20" s="165" t="str">
        <f>IF(AZ20=$AB$5,AE9,"")</f>
        <v/>
      </c>
      <c r="BC20" s="166"/>
      <c r="BD20" s="167"/>
      <c r="BE20" s="165" t="str">
        <f>IF(AZ20=$AB$5,AE10,"")</f>
        <v/>
      </c>
      <c r="BF20" s="166"/>
      <c r="BG20" s="167"/>
      <c r="BH20" s="165" t="str">
        <f>IF(AZ20=$AB$5,AE13,"")</f>
        <v/>
      </c>
      <c r="BI20" s="166"/>
      <c r="BJ20" s="167"/>
      <c r="BK20" s="165" t="str">
        <f>IF(AZ20=$AB$5,AE16,"")</f>
        <v/>
      </c>
      <c r="BL20" s="166"/>
      <c r="BM20" s="200"/>
      <c r="BN20" s="505" t="str">
        <f t="shared" si="19"/>
        <v/>
      </c>
      <c r="BO20" s="166"/>
      <c r="BP20" s="167"/>
      <c r="BQ20" s="165" t="str">
        <f t="shared" si="20"/>
        <v/>
      </c>
      <c r="BR20" s="166"/>
      <c r="BS20" s="200"/>
      <c r="BT20" s="186"/>
      <c r="BU20" s="187"/>
      <c r="BV20" s="188"/>
      <c r="BW20" s="92"/>
      <c r="BX20" s="45" t="str">
        <f t="shared" si="22"/>
        <v/>
      </c>
      <c r="BY20" s="192">
        <f>ROUNDDOWN(IF(BX20="",0,#REF!)*$AE$8,0)</f>
        <v>0</v>
      </c>
      <c r="BZ20" s="193"/>
      <c r="CA20" s="194"/>
      <c r="CB20" s="92"/>
      <c r="CC20" s="92"/>
      <c r="CD20" s="92"/>
      <c r="CE20" s="92"/>
      <c r="CF20" s="92"/>
      <c r="CG20" s="92"/>
    </row>
    <row r="21" spans="2:85" ht="16.5" customHeight="1" thickBot="1" x14ac:dyDescent="0.2">
      <c r="B21" s="364" t="s">
        <v>0</v>
      </c>
      <c r="C21" s="365"/>
      <c r="D21" s="369"/>
      <c r="E21" s="370"/>
      <c r="F21" s="370"/>
      <c r="G21" s="370"/>
      <c r="H21" s="370"/>
      <c r="I21" s="371"/>
      <c r="J21" s="374" t="s">
        <v>0</v>
      </c>
      <c r="K21" s="375"/>
      <c r="L21" s="258"/>
      <c r="M21" s="259"/>
      <c r="N21" s="259"/>
      <c r="O21" s="259"/>
      <c r="P21" s="261"/>
      <c r="Q21" s="258"/>
      <c r="R21" s="259"/>
      <c r="S21" s="259"/>
      <c r="T21" s="259"/>
      <c r="U21" s="261"/>
      <c r="V21" s="258"/>
      <c r="W21" s="259"/>
      <c r="X21" s="259"/>
      <c r="Y21" s="259"/>
      <c r="Z21" s="260"/>
      <c r="AA21" s="92"/>
      <c r="AB21" s="264"/>
      <c r="AC21" s="271" t="s">
        <v>64</v>
      </c>
      <c r="AD21" s="272"/>
      <c r="AE21" s="255">
        <v>560000</v>
      </c>
      <c r="AF21" s="256"/>
      <c r="AG21" s="257"/>
      <c r="AH21" s="92"/>
      <c r="AI21" s="376" t="s">
        <v>82</v>
      </c>
      <c r="AJ21" s="235"/>
      <c r="AK21" s="235"/>
      <c r="AL21" s="235"/>
      <c r="AM21" s="235"/>
      <c r="AN21" s="235"/>
      <c r="AO21" s="235"/>
      <c r="AP21" s="235"/>
      <c r="AQ21" s="235"/>
      <c r="AR21" s="235"/>
      <c r="AS21" s="235"/>
      <c r="AT21" s="235"/>
      <c r="AU21" s="235"/>
      <c r="AV21" s="235"/>
      <c r="AW21" s="235"/>
      <c r="AX21" s="235"/>
      <c r="AY21" s="235"/>
      <c r="AZ21" s="214"/>
      <c r="BA21" s="215"/>
      <c r="BB21" s="201">
        <f>SUM(BB17:BD20)</f>
        <v>10500</v>
      </c>
      <c r="BC21" s="202"/>
      <c r="BD21" s="497"/>
      <c r="BE21" s="201">
        <f>SUM(BE17:BG20)</f>
        <v>0</v>
      </c>
      <c r="BF21" s="202"/>
      <c r="BG21" s="497"/>
      <c r="BH21" s="201">
        <f>SUM(BH17:BJ20)</f>
        <v>4800</v>
      </c>
      <c r="BI21" s="202"/>
      <c r="BJ21" s="497"/>
      <c r="BK21" s="201">
        <f>SUM(BK17:BM20)</f>
        <v>4800</v>
      </c>
      <c r="BL21" s="202"/>
      <c r="BM21" s="203"/>
      <c r="BN21" s="506">
        <f>SUM(BN17:BP20)</f>
        <v>5250</v>
      </c>
      <c r="BO21" s="202"/>
      <c r="BP21" s="497"/>
      <c r="BQ21" s="201">
        <f>SUM(BQ17:BS20)</f>
        <v>2400</v>
      </c>
      <c r="BR21" s="202"/>
      <c r="BS21" s="203"/>
      <c r="BT21" s="177">
        <f>COUNTIF(J21:K28,"=☑")</f>
        <v>0</v>
      </c>
      <c r="BU21" s="178"/>
      <c r="BV21" s="179"/>
      <c r="BW21" s="92"/>
      <c r="BX21" s="45" t="str">
        <f t="shared" si="22"/>
        <v/>
      </c>
      <c r="BY21" s="192">
        <f>ROUNDDOWN(IF(BX21="",0,#REF!)*$AE$8,0)</f>
        <v>0</v>
      </c>
      <c r="BZ21" s="193"/>
      <c r="CA21" s="194"/>
      <c r="CB21" s="92"/>
      <c r="CC21" s="92"/>
      <c r="CD21" s="92"/>
      <c r="CE21" s="92"/>
      <c r="CF21" s="92"/>
      <c r="CG21" s="92"/>
    </row>
    <row r="22" spans="2:85" ht="16.5" customHeight="1" x14ac:dyDescent="0.15">
      <c r="B22" s="231" t="s">
        <v>0</v>
      </c>
      <c r="C22" s="232"/>
      <c r="D22" s="366"/>
      <c r="E22" s="367"/>
      <c r="F22" s="367"/>
      <c r="G22" s="367"/>
      <c r="H22" s="367"/>
      <c r="I22" s="368"/>
      <c r="J22" s="294" t="s">
        <v>0</v>
      </c>
      <c r="K22" s="295"/>
      <c r="L22" s="248"/>
      <c r="M22" s="249"/>
      <c r="N22" s="249"/>
      <c r="O22" s="249"/>
      <c r="P22" s="250"/>
      <c r="Q22" s="248"/>
      <c r="R22" s="249"/>
      <c r="S22" s="249"/>
      <c r="T22" s="249"/>
      <c r="U22" s="250"/>
      <c r="V22" s="248"/>
      <c r="W22" s="249"/>
      <c r="X22" s="249"/>
      <c r="Y22" s="249"/>
      <c r="Z22" s="251"/>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45" t="str">
        <f t="shared" si="22"/>
        <v/>
      </c>
      <c r="BY22" s="192">
        <f>ROUNDDOWN(IF(BX22="",0,#REF!)*$AE$8,0)</f>
        <v>0</v>
      </c>
      <c r="BZ22" s="193"/>
      <c r="CA22" s="194"/>
      <c r="CB22" s="92"/>
      <c r="CC22" s="92"/>
      <c r="CD22" s="92"/>
      <c r="CE22" s="92"/>
      <c r="CF22" s="92"/>
      <c r="CG22" s="92"/>
    </row>
    <row r="23" spans="2:85" ht="16.5" customHeight="1" thickBot="1" x14ac:dyDescent="0.2">
      <c r="B23" s="231" t="s">
        <v>0</v>
      </c>
      <c r="C23" s="232"/>
      <c r="D23" s="366"/>
      <c r="E23" s="367"/>
      <c r="F23" s="367"/>
      <c r="G23" s="367"/>
      <c r="H23" s="367"/>
      <c r="I23" s="368"/>
      <c r="J23" s="294" t="s">
        <v>0</v>
      </c>
      <c r="K23" s="295"/>
      <c r="L23" s="248"/>
      <c r="M23" s="249"/>
      <c r="N23" s="249"/>
      <c r="O23" s="249"/>
      <c r="P23" s="250"/>
      <c r="Q23" s="248"/>
      <c r="R23" s="249"/>
      <c r="S23" s="249"/>
      <c r="T23" s="249"/>
      <c r="U23" s="250"/>
      <c r="V23" s="248"/>
      <c r="W23" s="249"/>
      <c r="X23" s="249"/>
      <c r="Y23" s="249"/>
      <c r="Z23" s="251"/>
      <c r="AA23" s="92"/>
      <c r="AB23" s="92" t="s">
        <v>21</v>
      </c>
      <c r="AC23" s="92"/>
      <c r="AD23" s="92"/>
      <c r="AE23" s="92"/>
      <c r="AF23" s="92"/>
      <c r="AG23" s="92"/>
      <c r="AH23" s="92"/>
      <c r="AI23" s="92"/>
      <c r="AJ23" s="92"/>
      <c r="AK23" s="92"/>
      <c r="AL23" s="92"/>
      <c r="AM23" s="92"/>
      <c r="AN23" s="92"/>
      <c r="AO23" s="92"/>
      <c r="AP23" s="92"/>
      <c r="AQ23" s="92"/>
      <c r="AR23" s="92"/>
      <c r="AS23" s="92"/>
      <c r="AT23" s="92"/>
      <c r="AU23" s="92"/>
      <c r="AV23" s="92"/>
      <c r="AW23" s="92"/>
      <c r="AX23" s="92" t="s">
        <v>83</v>
      </c>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45" t="str">
        <f t="shared" si="22"/>
        <v/>
      </c>
      <c r="BY23" s="192">
        <f>ROUNDDOWN(IF(BX23="",0,#REF!)*$AE$8,0)</f>
        <v>0</v>
      </c>
      <c r="BZ23" s="193"/>
      <c r="CA23" s="194"/>
      <c r="CB23" s="92"/>
      <c r="CC23" s="92"/>
      <c r="CD23" s="92"/>
      <c r="CE23" s="92"/>
      <c r="CF23" s="92"/>
      <c r="CG23" s="92"/>
    </row>
    <row r="24" spans="2:85" ht="16.5" customHeight="1" thickBot="1" x14ac:dyDescent="0.2">
      <c r="B24" s="231" t="s">
        <v>0</v>
      </c>
      <c r="C24" s="232"/>
      <c r="D24" s="366"/>
      <c r="E24" s="367"/>
      <c r="F24" s="367"/>
      <c r="G24" s="367"/>
      <c r="H24" s="367"/>
      <c r="I24" s="368"/>
      <c r="J24" s="294" t="s">
        <v>0</v>
      </c>
      <c r="K24" s="295"/>
      <c r="L24" s="248"/>
      <c r="M24" s="249"/>
      <c r="N24" s="249"/>
      <c r="O24" s="249"/>
      <c r="P24" s="250"/>
      <c r="Q24" s="248"/>
      <c r="R24" s="249"/>
      <c r="S24" s="249"/>
      <c r="T24" s="249"/>
      <c r="U24" s="250"/>
      <c r="V24" s="248"/>
      <c r="W24" s="249"/>
      <c r="X24" s="249"/>
      <c r="Y24" s="249"/>
      <c r="Z24" s="251"/>
      <c r="AA24" s="92"/>
      <c r="AB24" s="7"/>
      <c r="AC24" s="376" t="s">
        <v>24</v>
      </c>
      <c r="AD24" s="235"/>
      <c r="AE24" s="235"/>
      <c r="AF24" s="235"/>
      <c r="AG24" s="235"/>
      <c r="AH24" s="235"/>
      <c r="AI24" s="235"/>
      <c r="AJ24" s="235"/>
      <c r="AK24" s="240"/>
      <c r="AL24" s="376" t="s">
        <v>25</v>
      </c>
      <c r="AM24" s="235"/>
      <c r="AN24" s="235"/>
      <c r="AO24" s="235"/>
      <c r="AP24" s="235"/>
      <c r="AQ24" s="235"/>
      <c r="AR24" s="235"/>
      <c r="AS24" s="235"/>
      <c r="AT24" s="235"/>
      <c r="AU24" s="235"/>
      <c r="AV24" s="240"/>
      <c r="AW24" s="92"/>
      <c r="AX24" s="144"/>
      <c r="AY24" s="145"/>
      <c r="AZ24" s="145"/>
      <c r="BA24" s="276"/>
      <c r="BB24" s="275" t="s">
        <v>99</v>
      </c>
      <c r="BC24" s="145"/>
      <c r="BD24" s="145"/>
      <c r="BE24" s="276"/>
      <c r="BF24" s="275" t="s">
        <v>101</v>
      </c>
      <c r="BG24" s="145"/>
      <c r="BH24" s="145"/>
      <c r="BI24" s="276"/>
      <c r="BJ24" s="275" t="s">
        <v>100</v>
      </c>
      <c r="BK24" s="145"/>
      <c r="BL24" s="145"/>
      <c r="BM24" s="146"/>
      <c r="BN24" s="144" t="s">
        <v>89</v>
      </c>
      <c r="BO24" s="145"/>
      <c r="BP24" s="145"/>
      <c r="BQ24" s="145"/>
      <c r="BR24" s="145"/>
      <c r="BS24" s="145"/>
      <c r="BT24" s="145"/>
      <c r="BU24" s="145"/>
      <c r="BV24" s="146"/>
      <c r="BW24" s="92"/>
      <c r="BX24" s="46" t="str">
        <f t="shared" si="22"/>
        <v/>
      </c>
      <c r="BY24" s="189">
        <f>ROUNDDOWN(IF(BX24="",0,#REF!)*$AE$8,0)</f>
        <v>0</v>
      </c>
      <c r="BZ24" s="190"/>
      <c r="CA24" s="191"/>
      <c r="CB24" s="92"/>
      <c r="CC24" s="92"/>
      <c r="CD24" s="92"/>
      <c r="CE24" s="92"/>
      <c r="CF24" s="92"/>
      <c r="CG24" s="92"/>
    </row>
    <row r="25" spans="2:85" ht="16.5" customHeight="1" thickTop="1" thickBot="1" x14ac:dyDescent="0.2">
      <c r="B25" s="231" t="s">
        <v>0</v>
      </c>
      <c r="C25" s="232"/>
      <c r="D25" s="366"/>
      <c r="E25" s="367"/>
      <c r="F25" s="367"/>
      <c r="G25" s="367"/>
      <c r="H25" s="367"/>
      <c r="I25" s="368"/>
      <c r="J25" s="294" t="s">
        <v>0</v>
      </c>
      <c r="K25" s="295"/>
      <c r="L25" s="248"/>
      <c r="M25" s="249"/>
      <c r="N25" s="249"/>
      <c r="O25" s="249"/>
      <c r="P25" s="250"/>
      <c r="Q25" s="248"/>
      <c r="R25" s="249"/>
      <c r="S25" s="249"/>
      <c r="T25" s="249"/>
      <c r="U25" s="250"/>
      <c r="V25" s="248"/>
      <c r="W25" s="249"/>
      <c r="X25" s="249"/>
      <c r="Y25" s="249"/>
      <c r="Z25" s="251"/>
      <c r="AA25" s="92"/>
      <c r="AB25" s="87" t="s">
        <v>27</v>
      </c>
      <c r="AC25" s="399">
        <v>0</v>
      </c>
      <c r="AD25" s="400"/>
      <c r="AE25" s="400"/>
      <c r="AF25" s="400"/>
      <c r="AG25" s="88" t="s">
        <v>22</v>
      </c>
      <c r="AH25" s="400">
        <v>0</v>
      </c>
      <c r="AI25" s="400"/>
      <c r="AJ25" s="400"/>
      <c r="AK25" s="401"/>
      <c r="AL25" s="109" t="s">
        <v>26</v>
      </c>
      <c r="AM25" s="109"/>
      <c r="AN25" s="109"/>
      <c r="AO25" s="402">
        <v>0</v>
      </c>
      <c r="AP25" s="402"/>
      <c r="AQ25" s="402"/>
      <c r="AR25" s="88" t="s">
        <v>23</v>
      </c>
      <c r="AS25" s="400">
        <v>0</v>
      </c>
      <c r="AT25" s="400"/>
      <c r="AU25" s="400"/>
      <c r="AV25" s="401"/>
      <c r="AW25" s="92"/>
      <c r="AX25" s="126" t="s">
        <v>86</v>
      </c>
      <c r="AY25" s="127"/>
      <c r="AZ25" s="127"/>
      <c r="BA25" s="128"/>
      <c r="BB25" s="511">
        <f>BY12</f>
        <v>0</v>
      </c>
      <c r="BC25" s="512"/>
      <c r="BD25" s="512"/>
      <c r="BE25" s="515"/>
      <c r="BF25" s="511">
        <f>BB25</f>
        <v>0</v>
      </c>
      <c r="BG25" s="512"/>
      <c r="BH25" s="512"/>
      <c r="BI25" s="515"/>
      <c r="BJ25" s="511">
        <f>BZ12</f>
        <v>0</v>
      </c>
      <c r="BK25" s="512"/>
      <c r="BL25" s="512"/>
      <c r="BM25" s="513"/>
      <c r="BN25" s="135" t="s">
        <v>87</v>
      </c>
      <c r="BO25" s="142" t="s">
        <v>106</v>
      </c>
      <c r="BP25" s="143"/>
      <c r="BQ25" s="159">
        <f>AT17</f>
        <v>330000</v>
      </c>
      <c r="BR25" s="160"/>
      <c r="BS25" s="161"/>
      <c r="BT25" s="147" t="s">
        <v>88</v>
      </c>
      <c r="BU25" s="148"/>
      <c r="BV25" s="149"/>
      <c r="BW25" s="92"/>
      <c r="BX25" s="90" t="s">
        <v>92</v>
      </c>
      <c r="BY25" s="171">
        <f>SUM(BY17:CA24)</f>
        <v>0</v>
      </c>
      <c r="BZ25" s="172"/>
      <c r="CA25" s="173"/>
      <c r="CB25" s="92"/>
      <c r="CC25" s="92"/>
      <c r="CD25" s="92"/>
      <c r="CE25" s="92"/>
      <c r="CF25" s="92"/>
      <c r="CG25" s="92"/>
    </row>
    <row r="26" spans="2:85" ht="16.5" customHeight="1" x14ac:dyDescent="0.15">
      <c r="B26" s="231" t="s">
        <v>0</v>
      </c>
      <c r="C26" s="232"/>
      <c r="D26" s="366"/>
      <c r="E26" s="367"/>
      <c r="F26" s="367"/>
      <c r="G26" s="367"/>
      <c r="H26" s="367"/>
      <c r="I26" s="368"/>
      <c r="J26" s="294" t="s">
        <v>0</v>
      </c>
      <c r="K26" s="295"/>
      <c r="L26" s="248"/>
      <c r="M26" s="249"/>
      <c r="N26" s="249"/>
      <c r="O26" s="249"/>
      <c r="P26" s="250"/>
      <c r="Q26" s="248"/>
      <c r="R26" s="249"/>
      <c r="S26" s="249"/>
      <c r="T26" s="249"/>
      <c r="U26" s="250"/>
      <c r="V26" s="248"/>
      <c r="W26" s="249"/>
      <c r="X26" s="249"/>
      <c r="Y26" s="249"/>
      <c r="Z26" s="251"/>
      <c r="AA26" s="92"/>
      <c r="AB26" s="89" t="s">
        <v>28</v>
      </c>
      <c r="AC26" s="343">
        <v>1</v>
      </c>
      <c r="AD26" s="344"/>
      <c r="AE26" s="344"/>
      <c r="AF26" s="344"/>
      <c r="AG26" s="6" t="s">
        <v>22</v>
      </c>
      <c r="AH26" s="344">
        <v>550000</v>
      </c>
      <c r="AI26" s="344"/>
      <c r="AJ26" s="344"/>
      <c r="AK26" s="392"/>
      <c r="AL26" s="110" t="s">
        <v>26</v>
      </c>
      <c r="AM26" s="110"/>
      <c r="AN26" s="110"/>
      <c r="AO26" s="391">
        <v>1</v>
      </c>
      <c r="AP26" s="391"/>
      <c r="AQ26" s="391"/>
      <c r="AR26" s="6" t="s">
        <v>23</v>
      </c>
      <c r="AS26" s="344">
        <v>0</v>
      </c>
      <c r="AT26" s="344"/>
      <c r="AU26" s="344"/>
      <c r="AV26" s="392"/>
      <c r="AW26" s="92"/>
      <c r="AX26" s="129" t="s">
        <v>84</v>
      </c>
      <c r="AY26" s="130"/>
      <c r="AZ26" s="130"/>
      <c r="BA26" s="131"/>
      <c r="BB26" s="132">
        <f>BJ12</f>
        <v>0</v>
      </c>
      <c r="BC26" s="133"/>
      <c r="BD26" s="133"/>
      <c r="BE26" s="134"/>
      <c r="BF26" s="132">
        <f>BB26</f>
        <v>0</v>
      </c>
      <c r="BG26" s="133"/>
      <c r="BH26" s="133"/>
      <c r="BI26" s="134"/>
      <c r="BJ26" s="132">
        <f>BP12</f>
        <v>0</v>
      </c>
      <c r="BK26" s="133"/>
      <c r="BL26" s="133"/>
      <c r="BM26" s="510"/>
      <c r="BN26" s="136"/>
      <c r="BO26" s="140" t="s">
        <v>107</v>
      </c>
      <c r="BP26" s="141"/>
      <c r="BQ26" s="156">
        <f>AT18</f>
        <v>330000</v>
      </c>
      <c r="BR26" s="157"/>
      <c r="BS26" s="158"/>
      <c r="BT26" s="150">
        <f>BV14</f>
        <v>0</v>
      </c>
      <c r="BU26" s="151"/>
      <c r="BV26" s="152"/>
      <c r="BW26" s="92"/>
      <c r="BX26" s="92"/>
      <c r="BY26" s="92"/>
      <c r="BZ26" s="92"/>
      <c r="CA26" s="92"/>
      <c r="CB26" s="92"/>
      <c r="CC26" s="92"/>
      <c r="CD26" s="92"/>
      <c r="CE26" s="92"/>
      <c r="CF26" s="92"/>
      <c r="CG26" s="92"/>
    </row>
    <row r="27" spans="2:85" ht="16.5" customHeight="1" thickBot="1" x14ac:dyDescent="0.2">
      <c r="B27" s="231" t="s">
        <v>0</v>
      </c>
      <c r="C27" s="232"/>
      <c r="D27" s="366"/>
      <c r="E27" s="367"/>
      <c r="F27" s="367"/>
      <c r="G27" s="367"/>
      <c r="H27" s="367"/>
      <c r="I27" s="368"/>
      <c r="J27" s="294" t="s">
        <v>0</v>
      </c>
      <c r="K27" s="295"/>
      <c r="L27" s="248"/>
      <c r="M27" s="249"/>
      <c r="N27" s="249"/>
      <c r="O27" s="249"/>
      <c r="P27" s="250"/>
      <c r="Q27" s="248"/>
      <c r="R27" s="249"/>
      <c r="S27" s="249"/>
      <c r="T27" s="249"/>
      <c r="U27" s="250"/>
      <c r="V27" s="248"/>
      <c r="W27" s="249"/>
      <c r="X27" s="249"/>
      <c r="Y27" s="249"/>
      <c r="Z27" s="251"/>
      <c r="AA27" s="92"/>
      <c r="AB27" s="89" t="s">
        <v>29</v>
      </c>
      <c r="AC27" s="343">
        <v>550001</v>
      </c>
      <c r="AD27" s="344"/>
      <c r="AE27" s="344"/>
      <c r="AF27" s="344"/>
      <c r="AG27" s="6" t="s">
        <v>22</v>
      </c>
      <c r="AH27" s="344">
        <v>1625000</v>
      </c>
      <c r="AI27" s="344"/>
      <c r="AJ27" s="344"/>
      <c r="AK27" s="392"/>
      <c r="AL27" s="110" t="s">
        <v>26</v>
      </c>
      <c r="AM27" s="110"/>
      <c r="AN27" s="110"/>
      <c r="AO27" s="391">
        <v>0</v>
      </c>
      <c r="AP27" s="391"/>
      <c r="AQ27" s="391"/>
      <c r="AR27" s="6" t="s">
        <v>23</v>
      </c>
      <c r="AS27" s="344">
        <v>550000</v>
      </c>
      <c r="AT27" s="344"/>
      <c r="AU27" s="344"/>
      <c r="AV27" s="392"/>
      <c r="AW27" s="92"/>
      <c r="AX27" s="123" t="s">
        <v>85</v>
      </c>
      <c r="AY27" s="124"/>
      <c r="AZ27" s="124"/>
      <c r="BA27" s="125"/>
      <c r="BB27" s="507">
        <f>BM12</f>
        <v>0</v>
      </c>
      <c r="BC27" s="508"/>
      <c r="BD27" s="508"/>
      <c r="BE27" s="514"/>
      <c r="BF27" s="507">
        <f>BB27</f>
        <v>0</v>
      </c>
      <c r="BG27" s="508"/>
      <c r="BH27" s="508"/>
      <c r="BI27" s="514"/>
      <c r="BJ27" s="507">
        <f>BS12</f>
        <v>0</v>
      </c>
      <c r="BK27" s="508"/>
      <c r="BL27" s="508"/>
      <c r="BM27" s="509"/>
      <c r="BN27" s="137"/>
      <c r="BO27" s="138" t="s">
        <v>108</v>
      </c>
      <c r="BP27" s="139"/>
      <c r="BQ27" s="153">
        <f>AT19</f>
        <v>330000</v>
      </c>
      <c r="BR27" s="154"/>
      <c r="BS27" s="155"/>
      <c r="BT27" s="174" t="str">
        <f>IF(BY12=0,"",IF(AZ17=AB5,"7割軽減",IF(AZ18=AB5,"5割軽減",IF(AZ19=AB5,"2割軽減","軽減なし"))))</f>
        <v/>
      </c>
      <c r="BU27" s="175"/>
      <c r="BV27" s="176"/>
      <c r="BW27" s="92"/>
      <c r="BX27" s="92"/>
      <c r="BY27" s="92"/>
      <c r="BZ27" s="92"/>
      <c r="CA27" s="92"/>
      <c r="CB27" s="92"/>
      <c r="CC27" s="92"/>
      <c r="CD27" s="92"/>
      <c r="CE27" s="92"/>
      <c r="CF27" s="92"/>
      <c r="CG27" s="92"/>
    </row>
    <row r="28" spans="2:85" ht="16.5" customHeight="1" thickBot="1" x14ac:dyDescent="0.2">
      <c r="B28" s="229" t="s">
        <v>0</v>
      </c>
      <c r="C28" s="230"/>
      <c r="D28" s="516"/>
      <c r="E28" s="517"/>
      <c r="F28" s="517"/>
      <c r="G28" s="517"/>
      <c r="H28" s="517"/>
      <c r="I28" s="518"/>
      <c r="J28" s="372" t="s">
        <v>0</v>
      </c>
      <c r="K28" s="373"/>
      <c r="L28" s="245"/>
      <c r="M28" s="246"/>
      <c r="N28" s="246"/>
      <c r="O28" s="246"/>
      <c r="P28" s="247"/>
      <c r="Q28" s="245"/>
      <c r="R28" s="246"/>
      <c r="S28" s="246"/>
      <c r="T28" s="246"/>
      <c r="U28" s="247"/>
      <c r="V28" s="245"/>
      <c r="W28" s="246"/>
      <c r="X28" s="246"/>
      <c r="Y28" s="246"/>
      <c r="Z28" s="291"/>
      <c r="AA28" s="92"/>
      <c r="AB28" s="89" t="s">
        <v>30</v>
      </c>
      <c r="AC28" s="343">
        <v>1625001</v>
      </c>
      <c r="AD28" s="344"/>
      <c r="AE28" s="344"/>
      <c r="AF28" s="344"/>
      <c r="AG28" s="6" t="s">
        <v>22</v>
      </c>
      <c r="AH28" s="344">
        <v>1800000</v>
      </c>
      <c r="AI28" s="344"/>
      <c r="AJ28" s="344"/>
      <c r="AK28" s="392"/>
      <c r="AL28" s="110" t="s">
        <v>26</v>
      </c>
      <c r="AM28" s="110"/>
      <c r="AN28" s="110"/>
      <c r="AO28" s="391">
        <v>0.4</v>
      </c>
      <c r="AP28" s="391"/>
      <c r="AQ28" s="391"/>
      <c r="AR28" s="6" t="s">
        <v>23</v>
      </c>
      <c r="AS28" s="344">
        <v>-100000</v>
      </c>
      <c r="AT28" s="344"/>
      <c r="AU28" s="344"/>
      <c r="AV28" s="3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row>
    <row r="29" spans="2:85" ht="16.5" customHeight="1" thickBot="1" x14ac:dyDescent="0.2">
      <c r="AA29" s="92"/>
      <c r="AB29" s="89" t="s">
        <v>31</v>
      </c>
      <c r="AC29" s="343">
        <v>1800001</v>
      </c>
      <c r="AD29" s="344"/>
      <c r="AE29" s="344"/>
      <c r="AF29" s="344"/>
      <c r="AG29" s="6" t="s">
        <v>22</v>
      </c>
      <c r="AH29" s="344">
        <v>3600000</v>
      </c>
      <c r="AI29" s="344"/>
      <c r="AJ29" s="344"/>
      <c r="AK29" s="392"/>
      <c r="AL29" s="110" t="s">
        <v>26</v>
      </c>
      <c r="AM29" s="110"/>
      <c r="AN29" s="110"/>
      <c r="AO29" s="391">
        <v>0.3</v>
      </c>
      <c r="AP29" s="391"/>
      <c r="AQ29" s="391"/>
      <c r="AR29" s="6" t="s">
        <v>23</v>
      </c>
      <c r="AS29" s="344">
        <v>80000</v>
      </c>
      <c r="AT29" s="344"/>
      <c r="AU29" s="344"/>
      <c r="AV29" s="392"/>
      <c r="AW29" s="92"/>
      <c r="AX29" s="92"/>
      <c r="AY29" s="92"/>
      <c r="AZ29" s="92"/>
      <c r="BA29" s="92"/>
      <c r="BB29" s="92"/>
      <c r="BC29" s="92" t="s">
        <v>125</v>
      </c>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row>
    <row r="30" spans="2:85" ht="16.5" customHeight="1" thickBot="1" x14ac:dyDescent="0.2">
      <c r="B30" s="54" t="s">
        <v>135</v>
      </c>
      <c r="AA30" s="92"/>
      <c r="AB30" s="89" t="s">
        <v>32</v>
      </c>
      <c r="AC30" s="343">
        <v>3600001</v>
      </c>
      <c r="AD30" s="344"/>
      <c r="AE30" s="344"/>
      <c r="AF30" s="344"/>
      <c r="AG30" s="6" t="s">
        <v>22</v>
      </c>
      <c r="AH30" s="344">
        <v>6600000</v>
      </c>
      <c r="AI30" s="344"/>
      <c r="AJ30" s="344"/>
      <c r="AK30" s="392"/>
      <c r="AL30" s="110" t="s">
        <v>26</v>
      </c>
      <c r="AM30" s="110"/>
      <c r="AN30" s="110"/>
      <c r="AO30" s="391">
        <v>0.2</v>
      </c>
      <c r="AP30" s="391"/>
      <c r="AQ30" s="391"/>
      <c r="AR30" s="6" t="s">
        <v>23</v>
      </c>
      <c r="AS30" s="344">
        <v>440000</v>
      </c>
      <c r="AT30" s="344"/>
      <c r="AU30" s="344"/>
      <c r="AV30" s="392"/>
      <c r="AW30" s="92"/>
      <c r="AX30" s="92"/>
      <c r="AY30" s="92"/>
      <c r="AZ30" s="92"/>
      <c r="BA30" s="92"/>
      <c r="BB30" s="92"/>
      <c r="BC30" s="376"/>
      <c r="BD30" s="235"/>
      <c r="BE30" s="240"/>
      <c r="BF30" s="376" t="s">
        <v>120</v>
      </c>
      <c r="BG30" s="235"/>
      <c r="BH30" s="236"/>
      <c r="BI30" s="214" t="s">
        <v>121</v>
      </c>
      <c r="BJ30" s="235"/>
      <c r="BK30" s="236"/>
      <c r="BL30" s="214" t="s">
        <v>122</v>
      </c>
      <c r="BM30" s="235"/>
      <c r="BN30" s="240"/>
      <c r="BO30" s="92"/>
      <c r="BP30" s="92"/>
      <c r="BQ30" s="92"/>
      <c r="BR30" s="92"/>
      <c r="BS30" s="92"/>
      <c r="BT30" s="92"/>
      <c r="BU30" s="92"/>
      <c r="BV30" s="92"/>
      <c r="BW30" s="92"/>
      <c r="BX30" s="92"/>
      <c r="BY30" s="92"/>
      <c r="BZ30" s="92"/>
      <c r="CA30" s="92"/>
      <c r="CB30" s="92"/>
      <c r="CC30" s="92"/>
      <c r="CD30" s="92"/>
      <c r="CE30" s="92"/>
      <c r="CF30" s="92"/>
      <c r="CG30" s="92"/>
    </row>
    <row r="31" spans="2:85" ht="16.5" customHeight="1" x14ac:dyDescent="0.15">
      <c r="B31" s="233" t="s">
        <v>105</v>
      </c>
      <c r="C31" s="86" t="s">
        <v>190</v>
      </c>
      <c r="AA31" s="92"/>
      <c r="AB31" s="89" t="s">
        <v>33</v>
      </c>
      <c r="AC31" s="343">
        <v>6600001</v>
      </c>
      <c r="AD31" s="344"/>
      <c r="AE31" s="344"/>
      <c r="AF31" s="344"/>
      <c r="AG31" s="6" t="s">
        <v>22</v>
      </c>
      <c r="AH31" s="344">
        <v>8500000</v>
      </c>
      <c r="AI31" s="344"/>
      <c r="AJ31" s="344"/>
      <c r="AK31" s="392"/>
      <c r="AL31" s="110" t="s">
        <v>26</v>
      </c>
      <c r="AM31" s="110"/>
      <c r="AN31" s="110"/>
      <c r="AO31" s="391">
        <v>0.1</v>
      </c>
      <c r="AP31" s="391"/>
      <c r="AQ31" s="391"/>
      <c r="AR31" s="6" t="s">
        <v>23</v>
      </c>
      <c r="AS31" s="344">
        <v>1100000</v>
      </c>
      <c r="AT31" s="344"/>
      <c r="AU31" s="344"/>
      <c r="AV31" s="392"/>
      <c r="AW31" s="92"/>
      <c r="AX31" s="92"/>
      <c r="AY31" s="92"/>
      <c r="AZ31" s="92"/>
      <c r="BA31" s="92"/>
      <c r="BB31" s="92"/>
      <c r="BC31" s="144" t="s">
        <v>113</v>
      </c>
      <c r="BD31" s="145"/>
      <c r="BE31" s="146"/>
      <c r="BF31" s="537">
        <f>G51</f>
        <v>0</v>
      </c>
      <c r="BG31" s="534"/>
      <c r="BH31" s="536"/>
      <c r="BI31" s="533">
        <f>L51</f>
        <v>0</v>
      </c>
      <c r="BJ31" s="534"/>
      <c r="BK31" s="536"/>
      <c r="BL31" s="533">
        <f>Q51</f>
        <v>0</v>
      </c>
      <c r="BM31" s="534"/>
      <c r="BN31" s="535"/>
      <c r="BO31" s="92"/>
      <c r="BP31" s="92"/>
      <c r="BQ31" s="92"/>
      <c r="BR31" s="92"/>
      <c r="BS31" s="92"/>
      <c r="BT31" s="92"/>
      <c r="BU31" s="92"/>
      <c r="BV31" s="92"/>
      <c r="BW31" s="92"/>
      <c r="BX31" s="92"/>
      <c r="BY31" s="92"/>
      <c r="BZ31" s="92"/>
      <c r="CA31" s="92"/>
      <c r="CB31" s="92"/>
      <c r="CC31" s="92"/>
      <c r="CD31" s="92"/>
      <c r="CE31" s="92"/>
      <c r="CF31" s="92"/>
      <c r="CG31" s="92"/>
    </row>
    <row r="32" spans="2:85" ht="16.5" customHeight="1" thickBot="1" x14ac:dyDescent="0.2">
      <c r="B32" s="234"/>
      <c r="C32" s="84" t="s">
        <v>134</v>
      </c>
      <c r="AA32" s="92"/>
      <c r="AB32" s="9" t="s">
        <v>34</v>
      </c>
      <c r="AC32" s="393">
        <v>8500001</v>
      </c>
      <c r="AD32" s="394"/>
      <c r="AE32" s="394"/>
      <c r="AF32" s="394"/>
      <c r="AG32" s="10" t="s">
        <v>22</v>
      </c>
      <c r="AH32" s="395">
        <v>9999999999</v>
      </c>
      <c r="AI32" s="395"/>
      <c r="AJ32" s="395"/>
      <c r="AK32" s="396"/>
      <c r="AL32" s="111" t="s">
        <v>26</v>
      </c>
      <c r="AM32" s="111"/>
      <c r="AN32" s="111"/>
      <c r="AO32" s="397">
        <v>0</v>
      </c>
      <c r="AP32" s="397"/>
      <c r="AQ32" s="397"/>
      <c r="AR32" s="10" t="s">
        <v>23</v>
      </c>
      <c r="AS32" s="394">
        <v>1950000</v>
      </c>
      <c r="AT32" s="394"/>
      <c r="AU32" s="394"/>
      <c r="AV32" s="398"/>
      <c r="AW32" s="92"/>
      <c r="AX32" s="92"/>
      <c r="AY32" s="92"/>
      <c r="AZ32" s="92"/>
      <c r="BA32" s="92"/>
      <c r="BB32" s="92"/>
      <c r="BC32" s="524" t="s">
        <v>112</v>
      </c>
      <c r="BD32" s="525"/>
      <c r="BE32" s="526"/>
      <c r="BF32" s="500">
        <f>ROUNDDOWN(BF31/12,0)</f>
        <v>0</v>
      </c>
      <c r="BG32" s="501"/>
      <c r="BH32" s="502"/>
      <c r="BI32" s="503">
        <f>ROUNDDOWN(BI31/12,0)</f>
        <v>0</v>
      </c>
      <c r="BJ32" s="501"/>
      <c r="BK32" s="502"/>
      <c r="BL32" s="503">
        <f>ROUNDDOWN(BL31/12,0)</f>
        <v>0</v>
      </c>
      <c r="BM32" s="501"/>
      <c r="BN32" s="504"/>
      <c r="BO32" s="92"/>
      <c r="BP32" s="92"/>
      <c r="BQ32" s="92"/>
      <c r="BR32" s="92"/>
      <c r="BS32" s="92"/>
      <c r="BT32" s="92"/>
      <c r="BU32" s="92"/>
      <c r="BV32" s="92"/>
      <c r="BW32" s="92"/>
      <c r="BX32" s="92"/>
      <c r="BY32" s="92"/>
      <c r="BZ32" s="92"/>
      <c r="CA32" s="92"/>
      <c r="CB32" s="92"/>
      <c r="CC32" s="92"/>
      <c r="CD32" s="92"/>
      <c r="CE32" s="92"/>
      <c r="CF32" s="92"/>
      <c r="CG32" s="92"/>
    </row>
    <row r="33" spans="2:85" ht="16.5" customHeight="1" thickBot="1" x14ac:dyDescent="0.2">
      <c r="B33" s="292" t="s">
        <v>11</v>
      </c>
      <c r="C33" s="293"/>
      <c r="D33" s="293"/>
      <c r="E33" s="214" t="s">
        <v>128</v>
      </c>
      <c r="F33" s="235"/>
      <c r="G33" s="235"/>
      <c r="H33" s="235"/>
      <c r="I33" s="235"/>
      <c r="J33" s="235"/>
      <c r="K33" s="236"/>
      <c r="L33" s="214" t="s">
        <v>7</v>
      </c>
      <c r="M33" s="235"/>
      <c r="N33" s="235"/>
      <c r="O33" s="235"/>
      <c r="P33" s="236"/>
      <c r="Q33" s="214" t="s">
        <v>8</v>
      </c>
      <c r="R33" s="235"/>
      <c r="S33" s="235"/>
      <c r="T33" s="235"/>
      <c r="U33" s="236"/>
      <c r="V33" s="214" t="s">
        <v>9</v>
      </c>
      <c r="W33" s="235"/>
      <c r="X33" s="235"/>
      <c r="Y33" s="235"/>
      <c r="Z33" s="240"/>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524" t="s">
        <v>114</v>
      </c>
      <c r="BD33" s="525"/>
      <c r="BE33" s="526"/>
      <c r="BF33" s="500">
        <f>IF(H41="",12,12-H41)</f>
        <v>12</v>
      </c>
      <c r="BG33" s="501"/>
      <c r="BH33" s="502"/>
      <c r="BI33" s="503">
        <f>IF(H41="",12,12-H41)</f>
        <v>12</v>
      </c>
      <c r="BJ33" s="501"/>
      <c r="BK33" s="502"/>
      <c r="BL33" s="503">
        <f>IF(H41="",12,IF(BL31&gt;0,12-H41,0))</f>
        <v>12</v>
      </c>
      <c r="BM33" s="501"/>
      <c r="BN33" s="504"/>
      <c r="BO33" s="92"/>
      <c r="BP33" s="92"/>
      <c r="BQ33" s="92"/>
      <c r="BR33" s="92"/>
      <c r="BS33" s="92"/>
      <c r="BT33" s="92"/>
      <c r="BU33" s="92"/>
      <c r="BV33" s="92"/>
      <c r="BW33" s="92"/>
      <c r="BX33" s="92"/>
      <c r="BY33" s="92"/>
      <c r="BZ33" s="92"/>
      <c r="CA33" s="92"/>
      <c r="CB33" s="92"/>
      <c r="CC33" s="92"/>
      <c r="CD33" s="92"/>
      <c r="CE33" s="92"/>
      <c r="CF33" s="92"/>
      <c r="CG33" s="92"/>
    </row>
    <row r="34" spans="2:85" ht="16.5" customHeight="1" thickBot="1" x14ac:dyDescent="0.2">
      <c r="B34" s="227" t="s">
        <v>0</v>
      </c>
      <c r="C34" s="228"/>
      <c r="D34" s="228"/>
      <c r="E34" s="237"/>
      <c r="F34" s="238"/>
      <c r="G34" s="238"/>
      <c r="H34" s="238"/>
      <c r="I34" s="238"/>
      <c r="J34" s="238"/>
      <c r="K34" s="239"/>
      <c r="L34" s="241"/>
      <c r="M34" s="242"/>
      <c r="N34" s="242"/>
      <c r="O34" s="242"/>
      <c r="P34" s="244"/>
      <c r="Q34" s="241"/>
      <c r="R34" s="242"/>
      <c r="S34" s="242"/>
      <c r="T34" s="242"/>
      <c r="U34" s="244"/>
      <c r="V34" s="241"/>
      <c r="W34" s="242"/>
      <c r="X34" s="242"/>
      <c r="Y34" s="242"/>
      <c r="Z34" s="243"/>
      <c r="AB34" s="92" t="s">
        <v>184</v>
      </c>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524" t="s">
        <v>115</v>
      </c>
      <c r="BD34" s="525"/>
      <c r="BE34" s="526"/>
      <c r="BF34" s="500">
        <f>BF32*BF33</f>
        <v>0</v>
      </c>
      <c r="BG34" s="501"/>
      <c r="BH34" s="502"/>
      <c r="BI34" s="503">
        <f>BI32*BI33</f>
        <v>0</v>
      </c>
      <c r="BJ34" s="501"/>
      <c r="BK34" s="502"/>
      <c r="BL34" s="503">
        <f>BL32*BL33</f>
        <v>0</v>
      </c>
      <c r="BM34" s="501"/>
      <c r="BN34" s="504"/>
      <c r="BO34" s="92"/>
      <c r="BP34" s="92"/>
      <c r="BQ34" s="92"/>
      <c r="BR34" s="92"/>
      <c r="BS34" s="92"/>
      <c r="BT34" s="92"/>
      <c r="BU34" s="92"/>
      <c r="BV34" s="92"/>
      <c r="BW34" s="92"/>
      <c r="BX34" s="92"/>
      <c r="BY34" s="92"/>
      <c r="BZ34" s="92"/>
      <c r="CA34" s="92"/>
      <c r="CB34" s="92"/>
      <c r="CC34" s="92"/>
      <c r="CD34" s="92"/>
      <c r="CE34" s="92"/>
      <c r="CF34" s="92"/>
      <c r="CG34" s="92"/>
    </row>
    <row r="35" spans="2:85" ht="16.5" customHeight="1" thickBot="1" x14ac:dyDescent="0.2">
      <c r="AA35" s="92"/>
      <c r="AB35" s="68"/>
      <c r="AC35" s="543" t="s">
        <v>24</v>
      </c>
      <c r="AD35" s="544"/>
      <c r="AE35" s="544"/>
      <c r="AF35" s="544"/>
      <c r="AG35" s="544"/>
      <c r="AH35" s="544"/>
      <c r="AI35" s="545"/>
      <c r="AJ35" s="543"/>
      <c r="AK35" s="544"/>
      <c r="AL35" s="544"/>
      <c r="AM35" s="544"/>
      <c r="AN35" s="544"/>
      <c r="AO35" s="544"/>
      <c r="AP35" s="544"/>
      <c r="AQ35" s="544"/>
      <c r="AR35" s="544"/>
      <c r="AS35" s="544"/>
      <c r="AT35" s="544"/>
      <c r="AU35" s="544"/>
      <c r="AV35" s="544"/>
      <c r="AW35" s="544"/>
      <c r="AX35" s="544"/>
      <c r="AY35" s="544"/>
      <c r="AZ35" s="544"/>
      <c r="BA35" s="545"/>
      <c r="BB35" s="92"/>
      <c r="BC35" s="524" t="s">
        <v>116</v>
      </c>
      <c r="BD35" s="525"/>
      <c r="BE35" s="526"/>
      <c r="BF35" s="500">
        <f>BF31-BF34</f>
        <v>0</v>
      </c>
      <c r="BG35" s="501"/>
      <c r="BH35" s="502"/>
      <c r="BI35" s="503">
        <f t="shared" ref="BI35" si="23">BI31-BI34</f>
        <v>0</v>
      </c>
      <c r="BJ35" s="501"/>
      <c r="BK35" s="502"/>
      <c r="BL35" s="503">
        <f t="shared" ref="BL35" si="24">BL31-BL34</f>
        <v>0</v>
      </c>
      <c r="BM35" s="501"/>
      <c r="BN35" s="504"/>
      <c r="BO35" s="92"/>
      <c r="BP35" s="92"/>
      <c r="BQ35" s="92"/>
      <c r="BR35" s="92"/>
      <c r="BS35" s="92"/>
      <c r="BT35" s="92"/>
      <c r="BU35" s="92"/>
      <c r="BV35" s="92"/>
      <c r="BW35" s="92"/>
      <c r="BX35" s="92"/>
      <c r="BY35" s="92"/>
      <c r="BZ35" s="92"/>
      <c r="CA35" s="92"/>
      <c r="CB35" s="92"/>
      <c r="CC35" s="92"/>
      <c r="CD35" s="92"/>
      <c r="CE35" s="92"/>
      <c r="CF35" s="92"/>
      <c r="CG35" s="92"/>
    </row>
    <row r="36" spans="2:85" ht="16.5" customHeight="1" thickBot="1" x14ac:dyDescent="0.2">
      <c r="B36" s="279" t="s">
        <v>174</v>
      </c>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92"/>
      <c r="AB36" s="69" t="s">
        <v>27</v>
      </c>
      <c r="AC36" s="575">
        <v>0</v>
      </c>
      <c r="AD36" s="576"/>
      <c r="AE36" s="576"/>
      <c r="AF36" s="70" t="s">
        <v>22</v>
      </c>
      <c r="AG36" s="576">
        <v>0</v>
      </c>
      <c r="AH36" s="576"/>
      <c r="AI36" s="577"/>
      <c r="AJ36" s="115" t="s">
        <v>182</v>
      </c>
      <c r="AK36" s="67"/>
      <c r="AL36" s="67"/>
      <c r="AM36" s="74">
        <v>0</v>
      </c>
      <c r="AN36" s="562" t="s">
        <v>183</v>
      </c>
      <c r="AO36" s="562"/>
      <c r="AP36" s="562"/>
      <c r="AQ36" s="73">
        <v>1</v>
      </c>
      <c r="AR36" s="94" t="s">
        <v>179</v>
      </c>
      <c r="AS36" s="94"/>
      <c r="AT36" s="82">
        <v>0</v>
      </c>
      <c r="AU36" s="67" t="s">
        <v>180</v>
      </c>
      <c r="AV36" s="67"/>
      <c r="AW36" s="75">
        <v>0</v>
      </c>
      <c r="AX36" s="94" t="s">
        <v>181</v>
      </c>
      <c r="AY36" s="564">
        <v>0</v>
      </c>
      <c r="AZ36" s="564"/>
      <c r="BA36" s="565"/>
      <c r="BB36" s="92"/>
      <c r="BC36" s="527" t="s">
        <v>117</v>
      </c>
      <c r="BD36" s="528"/>
      <c r="BE36" s="529"/>
      <c r="BF36" s="538">
        <f>BF35-ROUNDDOWN(BF35,-2)</f>
        <v>0</v>
      </c>
      <c r="BG36" s="539"/>
      <c r="BH36" s="540"/>
      <c r="BI36" s="541">
        <f>BI35-ROUNDDOWN(BI35,-2)</f>
        <v>0</v>
      </c>
      <c r="BJ36" s="539"/>
      <c r="BK36" s="540"/>
      <c r="BL36" s="541">
        <f>BL35-ROUNDDOWN(BL35,-2)</f>
        <v>0</v>
      </c>
      <c r="BM36" s="539"/>
      <c r="BN36" s="542"/>
      <c r="BO36" s="92"/>
      <c r="BP36" s="92"/>
      <c r="BQ36" s="92"/>
      <c r="BR36" s="92"/>
      <c r="BS36" s="92"/>
      <c r="BT36" s="92"/>
      <c r="BU36" s="92"/>
      <c r="BV36" s="92"/>
      <c r="BW36" s="92"/>
      <c r="BX36" s="92"/>
      <c r="BY36" s="92"/>
      <c r="BZ36" s="92"/>
      <c r="CA36" s="92"/>
      <c r="CB36" s="92"/>
      <c r="CC36" s="92"/>
      <c r="CD36" s="92"/>
      <c r="CE36" s="92"/>
      <c r="CF36" s="92"/>
      <c r="CG36" s="92"/>
    </row>
    <row r="37" spans="2:85" ht="16.5" customHeight="1" thickTop="1" thickBot="1" x14ac:dyDescent="0.2">
      <c r="B37" s="280"/>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92"/>
      <c r="AB37" s="71" t="s">
        <v>28</v>
      </c>
      <c r="AC37" s="568">
        <v>1</v>
      </c>
      <c r="AD37" s="569"/>
      <c r="AE37" s="569"/>
      <c r="AF37" s="72" t="s">
        <v>22</v>
      </c>
      <c r="AG37" s="569">
        <v>550999</v>
      </c>
      <c r="AH37" s="569"/>
      <c r="AI37" s="572"/>
      <c r="AJ37" s="115" t="s">
        <v>182</v>
      </c>
      <c r="AK37" s="67"/>
      <c r="AL37" s="67"/>
      <c r="AM37" s="74">
        <v>0</v>
      </c>
      <c r="AN37" s="563" t="s">
        <v>183</v>
      </c>
      <c r="AO37" s="563"/>
      <c r="AP37" s="563"/>
      <c r="AQ37" s="73">
        <v>1</v>
      </c>
      <c r="AR37" s="94" t="s">
        <v>179</v>
      </c>
      <c r="AS37" s="94"/>
      <c r="AT37" s="82">
        <v>0</v>
      </c>
      <c r="AU37" s="67" t="s">
        <v>180</v>
      </c>
      <c r="AV37" s="67"/>
      <c r="AW37" s="75">
        <v>0</v>
      </c>
      <c r="AX37" s="94" t="s">
        <v>181</v>
      </c>
      <c r="AY37" s="566">
        <v>0</v>
      </c>
      <c r="AZ37" s="566"/>
      <c r="BA37" s="567"/>
      <c r="BB37" s="92"/>
      <c r="BC37" s="530" t="s">
        <v>118</v>
      </c>
      <c r="BD37" s="531"/>
      <c r="BE37" s="532"/>
      <c r="BF37" s="522">
        <f>BF35-BF36</f>
        <v>0</v>
      </c>
      <c r="BG37" s="172"/>
      <c r="BH37" s="523"/>
      <c r="BI37" s="171">
        <f>BI35-BI36</f>
        <v>0</v>
      </c>
      <c r="BJ37" s="172"/>
      <c r="BK37" s="523"/>
      <c r="BL37" s="171">
        <f>BL35-BL36</f>
        <v>0</v>
      </c>
      <c r="BM37" s="172"/>
      <c r="BN37" s="173"/>
      <c r="BO37" s="92"/>
      <c r="BP37" s="92"/>
      <c r="BQ37" s="92"/>
      <c r="BR37" s="92"/>
      <c r="BS37" s="92"/>
      <c r="BT37" s="92"/>
      <c r="BU37" s="92"/>
      <c r="BV37" s="92"/>
      <c r="BW37" s="92"/>
      <c r="BX37" s="92"/>
      <c r="BY37" s="92"/>
      <c r="BZ37" s="92"/>
      <c r="CA37" s="92"/>
      <c r="CB37" s="92"/>
      <c r="CC37" s="92"/>
      <c r="CD37" s="92"/>
      <c r="CE37" s="92"/>
      <c r="CF37" s="92"/>
      <c r="CG37" s="92"/>
    </row>
    <row r="38" spans="2:85" ht="16.5" customHeight="1" thickTop="1" thickBot="1" x14ac:dyDescent="0.2">
      <c r="B38" s="218" t="s">
        <v>110</v>
      </c>
      <c r="C38" s="219"/>
      <c r="D38" s="219"/>
      <c r="E38" s="219"/>
      <c r="F38" s="219"/>
      <c r="G38" s="222">
        <f>G51+L51+Q51</f>
        <v>0</v>
      </c>
      <c r="H38" s="222"/>
      <c r="I38" s="222"/>
      <c r="J38" s="222"/>
      <c r="K38" s="223"/>
      <c r="M38" s="49"/>
      <c r="N38" s="49"/>
      <c r="O38" s="49"/>
      <c r="P38" s="49"/>
      <c r="Q38" s="49"/>
      <c r="R38" s="49"/>
      <c r="S38" s="49"/>
      <c r="T38" s="49"/>
      <c r="U38" s="49"/>
      <c r="V38" s="49"/>
      <c r="W38" s="49"/>
      <c r="X38" s="49"/>
      <c r="Y38" s="49"/>
      <c r="Z38" s="49"/>
      <c r="AA38" s="92"/>
      <c r="AB38" s="71" t="s">
        <v>29</v>
      </c>
      <c r="AC38" s="568">
        <v>551000</v>
      </c>
      <c r="AD38" s="569"/>
      <c r="AE38" s="569"/>
      <c r="AF38" s="72" t="s">
        <v>22</v>
      </c>
      <c r="AG38" s="569">
        <v>1618999</v>
      </c>
      <c r="AH38" s="569"/>
      <c r="AI38" s="572"/>
      <c r="AJ38" s="115" t="s">
        <v>182</v>
      </c>
      <c r="AK38" s="67"/>
      <c r="AL38" s="67"/>
      <c r="AM38" s="74">
        <v>0</v>
      </c>
      <c r="AN38" s="563" t="s">
        <v>183</v>
      </c>
      <c r="AO38" s="563"/>
      <c r="AP38" s="563"/>
      <c r="AQ38" s="73">
        <v>1</v>
      </c>
      <c r="AR38" s="94" t="s">
        <v>179</v>
      </c>
      <c r="AS38" s="94"/>
      <c r="AT38" s="82">
        <v>0</v>
      </c>
      <c r="AU38" s="67" t="s">
        <v>180</v>
      </c>
      <c r="AV38" s="67"/>
      <c r="AW38" s="75">
        <v>1</v>
      </c>
      <c r="AX38" s="94" t="s">
        <v>181</v>
      </c>
      <c r="AY38" s="566">
        <v>-550000</v>
      </c>
      <c r="AZ38" s="566"/>
      <c r="BA38" s="567"/>
      <c r="BB38" s="92"/>
      <c r="BC38" s="376" t="s">
        <v>119</v>
      </c>
      <c r="BD38" s="235"/>
      <c r="BE38" s="240"/>
      <c r="BF38" s="519">
        <f>SUM(BF37:BN37)</f>
        <v>0</v>
      </c>
      <c r="BG38" s="520"/>
      <c r="BH38" s="520"/>
      <c r="BI38" s="520"/>
      <c r="BJ38" s="520"/>
      <c r="BK38" s="520"/>
      <c r="BL38" s="520"/>
      <c r="BM38" s="520"/>
      <c r="BN38" s="521"/>
      <c r="BO38" s="92"/>
      <c r="BP38" s="92"/>
      <c r="BQ38" s="92"/>
      <c r="BR38" s="92"/>
      <c r="BS38" s="92"/>
      <c r="BT38" s="92"/>
      <c r="BU38" s="92"/>
      <c r="BV38" s="92"/>
      <c r="BW38" s="92"/>
      <c r="BX38" s="92"/>
      <c r="BY38" s="92"/>
      <c r="BZ38" s="92"/>
      <c r="CA38" s="92"/>
      <c r="CB38" s="92"/>
      <c r="CC38" s="92"/>
      <c r="CD38" s="92"/>
      <c r="CE38" s="92"/>
      <c r="CF38" s="92"/>
      <c r="CG38" s="92"/>
    </row>
    <row r="39" spans="2:85" ht="16.5" customHeight="1" thickBot="1" x14ac:dyDescent="0.2">
      <c r="B39" s="220"/>
      <c r="C39" s="221"/>
      <c r="D39" s="221"/>
      <c r="E39" s="221"/>
      <c r="F39" s="221"/>
      <c r="G39" s="224"/>
      <c r="H39" s="224"/>
      <c r="I39" s="224"/>
      <c r="J39" s="224"/>
      <c r="K39" s="225"/>
      <c r="M39" s="546" t="s">
        <v>140</v>
      </c>
      <c r="N39" s="547"/>
      <c r="O39" s="547"/>
      <c r="P39" s="547"/>
      <c r="Q39" s="548"/>
      <c r="R39" s="226">
        <f>ROUND(G38/12,0)</f>
        <v>0</v>
      </c>
      <c r="S39" s="226"/>
      <c r="T39" s="226"/>
      <c r="U39" s="226"/>
      <c r="V39" s="226"/>
      <c r="AA39" s="92"/>
      <c r="AB39" s="71" t="s">
        <v>30</v>
      </c>
      <c r="AC39" s="568">
        <v>1619000</v>
      </c>
      <c r="AD39" s="569"/>
      <c r="AE39" s="569"/>
      <c r="AF39" s="72" t="s">
        <v>22</v>
      </c>
      <c r="AG39" s="569">
        <v>1619999</v>
      </c>
      <c r="AH39" s="569"/>
      <c r="AI39" s="572"/>
      <c r="AJ39" s="115" t="s">
        <v>182</v>
      </c>
      <c r="AK39" s="67"/>
      <c r="AL39" s="67"/>
      <c r="AM39" s="74">
        <v>0</v>
      </c>
      <c r="AN39" s="563" t="s">
        <v>183</v>
      </c>
      <c r="AO39" s="563"/>
      <c r="AP39" s="563"/>
      <c r="AQ39" s="73">
        <v>1</v>
      </c>
      <c r="AR39" s="94" t="s">
        <v>179</v>
      </c>
      <c r="AS39" s="94"/>
      <c r="AT39" s="82">
        <v>0</v>
      </c>
      <c r="AU39" s="67" t="s">
        <v>180</v>
      </c>
      <c r="AV39" s="67"/>
      <c r="AW39" s="75">
        <v>0</v>
      </c>
      <c r="AX39" s="94" t="s">
        <v>181</v>
      </c>
      <c r="AY39" s="566">
        <v>1069000</v>
      </c>
      <c r="AZ39" s="566"/>
      <c r="BA39" s="567"/>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row>
    <row r="40" spans="2:85" ht="16.5" customHeight="1" thickTop="1" thickBot="1" x14ac:dyDescent="0.2">
      <c r="S40" s="277" t="s">
        <v>124</v>
      </c>
      <c r="T40" s="277"/>
      <c r="U40" s="277"/>
      <c r="V40" s="277"/>
      <c r="W40" s="277"/>
      <c r="X40" s="277"/>
      <c r="Y40" s="277"/>
      <c r="Z40" s="277"/>
      <c r="AA40" s="92"/>
      <c r="AB40" s="71" t="s">
        <v>31</v>
      </c>
      <c r="AC40" s="568">
        <v>1620000</v>
      </c>
      <c r="AD40" s="569"/>
      <c r="AE40" s="569"/>
      <c r="AF40" s="72" t="s">
        <v>22</v>
      </c>
      <c r="AG40" s="569">
        <v>1621999</v>
      </c>
      <c r="AH40" s="569"/>
      <c r="AI40" s="572"/>
      <c r="AJ40" s="115" t="s">
        <v>182</v>
      </c>
      <c r="AK40" s="67"/>
      <c r="AL40" s="67"/>
      <c r="AM40" s="74">
        <v>0</v>
      </c>
      <c r="AN40" s="563" t="s">
        <v>183</v>
      </c>
      <c r="AO40" s="563"/>
      <c r="AP40" s="563"/>
      <c r="AQ40" s="73">
        <v>1</v>
      </c>
      <c r="AR40" s="94" t="s">
        <v>179</v>
      </c>
      <c r="AS40" s="94"/>
      <c r="AT40" s="82">
        <v>0</v>
      </c>
      <c r="AU40" s="67" t="s">
        <v>180</v>
      </c>
      <c r="AV40" s="67"/>
      <c r="AW40" s="75">
        <v>0</v>
      </c>
      <c r="AX40" s="94" t="s">
        <v>181</v>
      </c>
      <c r="AY40" s="566">
        <v>1070000</v>
      </c>
      <c r="AZ40" s="566"/>
      <c r="BA40" s="567"/>
      <c r="BB40" s="92"/>
      <c r="BC40" s="92" t="s">
        <v>35</v>
      </c>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row>
    <row r="41" spans="2:85" ht="16.5" customHeight="1" thickBot="1" x14ac:dyDescent="0.2">
      <c r="B41" s="560" t="s">
        <v>111</v>
      </c>
      <c r="C41" s="560"/>
      <c r="D41" s="560"/>
      <c r="E41" s="560"/>
      <c r="F41" s="560"/>
      <c r="G41" s="560"/>
      <c r="H41" s="60"/>
      <c r="I41" s="560" t="s">
        <v>137</v>
      </c>
      <c r="J41" s="560"/>
      <c r="K41" s="560"/>
      <c r="L41" s="560"/>
      <c r="M41" s="560"/>
      <c r="N41" s="48" t="s">
        <v>123</v>
      </c>
      <c r="O41" s="549" t="str">
        <f>IF(BF38="","",IF(BF38=0,"",BF38))</f>
        <v/>
      </c>
      <c r="P41" s="549"/>
      <c r="Q41" s="549"/>
      <c r="R41" s="549"/>
      <c r="S41" s="277"/>
      <c r="T41" s="277"/>
      <c r="U41" s="277"/>
      <c r="V41" s="277"/>
      <c r="W41" s="277"/>
      <c r="X41" s="277"/>
      <c r="Y41" s="277"/>
      <c r="Z41" s="277"/>
      <c r="AA41" s="92"/>
      <c r="AB41" s="71" t="s">
        <v>32</v>
      </c>
      <c r="AC41" s="568">
        <v>1622000</v>
      </c>
      <c r="AD41" s="569"/>
      <c r="AE41" s="569"/>
      <c r="AF41" s="72" t="s">
        <v>22</v>
      </c>
      <c r="AG41" s="569">
        <v>1623999</v>
      </c>
      <c r="AH41" s="569"/>
      <c r="AI41" s="572"/>
      <c r="AJ41" s="115" t="s">
        <v>182</v>
      </c>
      <c r="AK41" s="67"/>
      <c r="AL41" s="67"/>
      <c r="AM41" s="74">
        <v>0</v>
      </c>
      <c r="AN41" s="563" t="s">
        <v>183</v>
      </c>
      <c r="AO41" s="563"/>
      <c r="AP41" s="563"/>
      <c r="AQ41" s="73">
        <v>1</v>
      </c>
      <c r="AR41" s="94" t="s">
        <v>179</v>
      </c>
      <c r="AS41" s="94"/>
      <c r="AT41" s="82">
        <v>0</v>
      </c>
      <c r="AU41" s="67" t="s">
        <v>180</v>
      </c>
      <c r="AV41" s="67"/>
      <c r="AW41" s="75">
        <v>0</v>
      </c>
      <c r="AX41" s="94" t="s">
        <v>181</v>
      </c>
      <c r="AY41" s="566">
        <v>1072000</v>
      </c>
      <c r="AZ41" s="566"/>
      <c r="BA41" s="567"/>
      <c r="BB41" s="92"/>
      <c r="BC41" s="7"/>
      <c r="BD41" s="106" t="s">
        <v>36</v>
      </c>
      <c r="BE41" s="107"/>
      <c r="BF41" s="107"/>
      <c r="BG41" s="107"/>
      <c r="BH41" s="107"/>
      <c r="BI41" s="107"/>
      <c r="BJ41" s="107"/>
      <c r="BK41" s="107"/>
      <c r="BL41" s="108"/>
      <c r="BM41" s="107" t="s">
        <v>37</v>
      </c>
      <c r="BN41" s="107"/>
      <c r="BO41" s="107"/>
      <c r="BP41" s="107"/>
      <c r="BQ41" s="107"/>
      <c r="BR41" s="107"/>
      <c r="BS41" s="107"/>
      <c r="BT41" s="107"/>
      <c r="BU41" s="107"/>
      <c r="BV41" s="107"/>
      <c r="BW41" s="108"/>
      <c r="BX41" s="92"/>
      <c r="BY41" s="92"/>
      <c r="BZ41" s="92"/>
      <c r="CA41" s="92"/>
      <c r="CB41" s="92"/>
      <c r="CC41" s="92"/>
      <c r="CD41" s="92"/>
      <c r="CE41" s="92"/>
      <c r="CF41" s="92"/>
      <c r="CG41" s="92"/>
    </row>
    <row r="42" spans="2:85" ht="16.5" customHeight="1" x14ac:dyDescent="0.15">
      <c r="S42" s="561"/>
      <c r="T42" s="561"/>
      <c r="U42" s="561"/>
      <c r="V42" s="561"/>
      <c r="W42" s="561"/>
      <c r="X42" s="561"/>
      <c r="Y42" s="561"/>
      <c r="Z42" s="561"/>
      <c r="AA42" s="92"/>
      <c r="AB42" s="71" t="s">
        <v>33</v>
      </c>
      <c r="AC42" s="568">
        <v>1624000</v>
      </c>
      <c r="AD42" s="569"/>
      <c r="AE42" s="569"/>
      <c r="AF42" s="72" t="s">
        <v>22</v>
      </c>
      <c r="AG42" s="569">
        <v>1627999</v>
      </c>
      <c r="AH42" s="569"/>
      <c r="AI42" s="572"/>
      <c r="AJ42" s="115" t="s">
        <v>182</v>
      </c>
      <c r="AK42" s="67"/>
      <c r="AL42" s="67"/>
      <c r="AM42" s="74">
        <v>0</v>
      </c>
      <c r="AN42" s="563" t="s">
        <v>183</v>
      </c>
      <c r="AO42" s="563"/>
      <c r="AP42" s="563"/>
      <c r="AQ42" s="73">
        <v>1</v>
      </c>
      <c r="AR42" s="94" t="s">
        <v>179</v>
      </c>
      <c r="AS42" s="94"/>
      <c r="AT42" s="82">
        <v>0</v>
      </c>
      <c r="AU42" s="67" t="s">
        <v>180</v>
      </c>
      <c r="AV42" s="67"/>
      <c r="AW42" s="75">
        <v>0</v>
      </c>
      <c r="AX42" s="94" t="s">
        <v>181</v>
      </c>
      <c r="AY42" s="566">
        <v>1074000</v>
      </c>
      <c r="AZ42" s="566"/>
      <c r="BA42" s="567"/>
      <c r="BB42" s="92"/>
      <c r="BC42" s="87" t="s">
        <v>27</v>
      </c>
      <c r="BD42" s="399">
        <v>0</v>
      </c>
      <c r="BE42" s="400"/>
      <c r="BF42" s="400"/>
      <c r="BG42" s="400"/>
      <c r="BH42" s="88" t="s">
        <v>22</v>
      </c>
      <c r="BI42" s="400">
        <v>0</v>
      </c>
      <c r="BJ42" s="400"/>
      <c r="BK42" s="400"/>
      <c r="BL42" s="401"/>
      <c r="BM42" s="109" t="s">
        <v>26</v>
      </c>
      <c r="BN42" s="109"/>
      <c r="BO42" s="109"/>
      <c r="BP42" s="402">
        <v>0</v>
      </c>
      <c r="BQ42" s="402"/>
      <c r="BR42" s="402"/>
      <c r="BS42" s="88" t="s">
        <v>39</v>
      </c>
      <c r="BT42" s="400">
        <v>0</v>
      </c>
      <c r="BU42" s="400"/>
      <c r="BV42" s="400"/>
      <c r="BW42" s="401"/>
      <c r="BX42" s="92"/>
      <c r="BY42" s="92"/>
      <c r="BZ42" s="92"/>
      <c r="CA42" s="92"/>
      <c r="CB42" s="92"/>
      <c r="CC42" s="92"/>
      <c r="CD42" s="92"/>
      <c r="CE42" s="92"/>
      <c r="CF42" s="92"/>
      <c r="CG42" s="92"/>
    </row>
    <row r="43" spans="2:85" ht="16.5" customHeight="1" thickBot="1" x14ac:dyDescent="0.2">
      <c r="B43" s="1" t="s">
        <v>126</v>
      </c>
      <c r="S43" s="50"/>
      <c r="T43" s="50"/>
      <c r="U43" s="50"/>
      <c r="V43" s="50"/>
      <c r="W43" s="50"/>
      <c r="X43" s="50"/>
      <c r="Y43" s="50"/>
      <c r="Z43" s="50"/>
      <c r="AA43" s="92"/>
      <c r="AB43" s="71" t="s">
        <v>34</v>
      </c>
      <c r="AC43" s="568">
        <v>1628000</v>
      </c>
      <c r="AD43" s="569"/>
      <c r="AE43" s="569"/>
      <c r="AF43" s="72" t="s">
        <v>22</v>
      </c>
      <c r="AG43" s="569">
        <v>1799999</v>
      </c>
      <c r="AH43" s="569"/>
      <c r="AI43" s="572"/>
      <c r="AJ43" s="115" t="s">
        <v>182</v>
      </c>
      <c r="AK43" s="67"/>
      <c r="AL43" s="67"/>
      <c r="AM43" s="74">
        <v>0</v>
      </c>
      <c r="AN43" s="563" t="s">
        <v>183</v>
      </c>
      <c r="AO43" s="563"/>
      <c r="AP43" s="563"/>
      <c r="AQ43" s="73">
        <v>4</v>
      </c>
      <c r="AR43" s="94" t="s">
        <v>179</v>
      </c>
      <c r="AS43" s="94"/>
      <c r="AT43" s="82">
        <v>-3</v>
      </c>
      <c r="AU43" s="67" t="s">
        <v>180</v>
      </c>
      <c r="AV43" s="67"/>
      <c r="AW43" s="75">
        <v>2.4</v>
      </c>
      <c r="AX43" s="94" t="s">
        <v>181</v>
      </c>
      <c r="AY43" s="566">
        <v>100000</v>
      </c>
      <c r="AZ43" s="566"/>
      <c r="BA43" s="567"/>
      <c r="BB43" s="92"/>
      <c r="BC43" s="89" t="s">
        <v>28</v>
      </c>
      <c r="BD43" s="343">
        <v>1</v>
      </c>
      <c r="BE43" s="344"/>
      <c r="BF43" s="344"/>
      <c r="BG43" s="344"/>
      <c r="BH43" s="6" t="s">
        <v>22</v>
      </c>
      <c r="BI43" s="344">
        <v>600000</v>
      </c>
      <c r="BJ43" s="344"/>
      <c r="BK43" s="344"/>
      <c r="BL43" s="392"/>
      <c r="BM43" s="110" t="s">
        <v>26</v>
      </c>
      <c r="BN43" s="110"/>
      <c r="BO43" s="110"/>
      <c r="BP43" s="391">
        <v>0</v>
      </c>
      <c r="BQ43" s="391"/>
      <c r="BR43" s="391"/>
      <c r="BS43" s="6" t="s">
        <v>38</v>
      </c>
      <c r="BT43" s="344">
        <v>0</v>
      </c>
      <c r="BU43" s="344"/>
      <c r="BV43" s="344"/>
      <c r="BW43" s="392"/>
      <c r="BX43" s="92"/>
      <c r="BY43" s="92"/>
      <c r="BZ43" s="92"/>
      <c r="CA43" s="92"/>
      <c r="CB43" s="92"/>
      <c r="CC43" s="92"/>
      <c r="CD43" s="92"/>
      <c r="CE43" s="92"/>
      <c r="CF43" s="92"/>
      <c r="CG43" s="92"/>
    </row>
    <row r="44" spans="2:85" ht="16.5" customHeight="1" thickBot="1" x14ac:dyDescent="0.2">
      <c r="B44" s="300"/>
      <c r="C44" s="301"/>
      <c r="D44" s="301"/>
      <c r="E44" s="301"/>
      <c r="F44" s="301"/>
      <c r="G44" s="302" t="s">
        <v>99</v>
      </c>
      <c r="H44" s="303"/>
      <c r="I44" s="303"/>
      <c r="J44" s="303"/>
      <c r="K44" s="303"/>
      <c r="L44" s="303" t="s">
        <v>102</v>
      </c>
      <c r="M44" s="303"/>
      <c r="N44" s="303"/>
      <c r="O44" s="303"/>
      <c r="P44" s="303"/>
      <c r="Q44" s="303" t="s">
        <v>103</v>
      </c>
      <c r="R44" s="303"/>
      <c r="S44" s="303"/>
      <c r="T44" s="303"/>
      <c r="U44" s="304"/>
      <c r="V44" s="181" t="s">
        <v>104</v>
      </c>
      <c r="W44" s="181"/>
      <c r="X44" s="181"/>
      <c r="Y44" s="181"/>
      <c r="Z44" s="182"/>
      <c r="AA44" s="92"/>
      <c r="AB44" s="71" t="s">
        <v>175</v>
      </c>
      <c r="AC44" s="568">
        <v>1800000</v>
      </c>
      <c r="AD44" s="569"/>
      <c r="AE44" s="569"/>
      <c r="AF44" s="72" t="s">
        <v>22</v>
      </c>
      <c r="AG44" s="569">
        <v>3599999</v>
      </c>
      <c r="AH44" s="569"/>
      <c r="AI44" s="572"/>
      <c r="AJ44" s="115" t="s">
        <v>182</v>
      </c>
      <c r="AK44" s="67"/>
      <c r="AL44" s="67"/>
      <c r="AM44" s="74">
        <v>0</v>
      </c>
      <c r="AN44" s="563" t="s">
        <v>183</v>
      </c>
      <c r="AO44" s="563"/>
      <c r="AP44" s="563"/>
      <c r="AQ44" s="73">
        <v>4</v>
      </c>
      <c r="AR44" s="94" t="s">
        <v>179</v>
      </c>
      <c r="AS44" s="94"/>
      <c r="AT44" s="82">
        <v>-3</v>
      </c>
      <c r="AU44" s="67" t="s">
        <v>180</v>
      </c>
      <c r="AV44" s="67"/>
      <c r="AW44" s="75">
        <v>2.8</v>
      </c>
      <c r="AX44" s="94" t="s">
        <v>181</v>
      </c>
      <c r="AY44" s="566">
        <v>-80000</v>
      </c>
      <c r="AZ44" s="566"/>
      <c r="BA44" s="567"/>
      <c r="BB44" s="92"/>
      <c r="BC44" s="89" t="s">
        <v>29</v>
      </c>
      <c r="BD44" s="343">
        <v>600001</v>
      </c>
      <c r="BE44" s="344"/>
      <c r="BF44" s="344"/>
      <c r="BG44" s="344"/>
      <c r="BH44" s="6" t="s">
        <v>22</v>
      </c>
      <c r="BI44" s="344">
        <v>1299999</v>
      </c>
      <c r="BJ44" s="344"/>
      <c r="BK44" s="344"/>
      <c r="BL44" s="392"/>
      <c r="BM44" s="110" t="s">
        <v>26</v>
      </c>
      <c r="BN44" s="110"/>
      <c r="BO44" s="110"/>
      <c r="BP44" s="391">
        <v>1</v>
      </c>
      <c r="BQ44" s="391"/>
      <c r="BR44" s="391"/>
      <c r="BS44" s="6" t="s">
        <v>38</v>
      </c>
      <c r="BT44" s="344">
        <v>600000</v>
      </c>
      <c r="BU44" s="344"/>
      <c r="BV44" s="344"/>
      <c r="BW44" s="392"/>
      <c r="BX44" s="92"/>
      <c r="BY44" s="92"/>
      <c r="BZ44" s="92"/>
      <c r="CA44" s="92"/>
      <c r="CB44" s="92"/>
      <c r="CC44" s="92"/>
      <c r="CD44" s="92"/>
      <c r="CE44" s="92"/>
      <c r="CF44" s="92"/>
      <c r="CG44" s="92"/>
    </row>
    <row r="45" spans="2:85" ht="16.5" customHeight="1" x14ac:dyDescent="0.15">
      <c r="B45" s="325" t="s">
        <v>93</v>
      </c>
      <c r="C45" s="326"/>
      <c r="D45" s="326"/>
      <c r="E45" s="326"/>
      <c r="F45" s="326"/>
      <c r="G45" s="305">
        <f>ROUNDDOWN(BM12*AE7,0)</f>
        <v>0</v>
      </c>
      <c r="H45" s="306"/>
      <c r="I45" s="306"/>
      <c r="J45" s="306"/>
      <c r="K45" s="306"/>
      <c r="L45" s="306">
        <f>ROUNDDOWN(BM12*AE12,0)</f>
        <v>0</v>
      </c>
      <c r="M45" s="306"/>
      <c r="N45" s="306"/>
      <c r="O45" s="306"/>
      <c r="P45" s="306"/>
      <c r="Q45" s="306">
        <f>ROUNDDOWN(BS12*AE15,0)</f>
        <v>0</v>
      </c>
      <c r="R45" s="306"/>
      <c r="S45" s="306"/>
      <c r="T45" s="306"/>
      <c r="U45" s="337"/>
      <c r="V45" s="281"/>
      <c r="W45" s="281"/>
      <c r="X45" s="281"/>
      <c r="Y45" s="281"/>
      <c r="Z45" s="282"/>
      <c r="AA45" s="92"/>
      <c r="AB45" s="71" t="s">
        <v>176</v>
      </c>
      <c r="AC45" s="568">
        <v>3600000</v>
      </c>
      <c r="AD45" s="569"/>
      <c r="AE45" s="569"/>
      <c r="AF45" s="72" t="s">
        <v>22</v>
      </c>
      <c r="AG45" s="569">
        <v>6599999</v>
      </c>
      <c r="AH45" s="569"/>
      <c r="AI45" s="572"/>
      <c r="AJ45" s="115" t="s">
        <v>182</v>
      </c>
      <c r="AK45" s="67"/>
      <c r="AL45" s="67"/>
      <c r="AM45" s="74">
        <v>0</v>
      </c>
      <c r="AN45" s="563" t="s">
        <v>183</v>
      </c>
      <c r="AO45" s="563"/>
      <c r="AP45" s="563"/>
      <c r="AQ45" s="73">
        <v>4</v>
      </c>
      <c r="AR45" s="94" t="s">
        <v>179</v>
      </c>
      <c r="AS45" s="94"/>
      <c r="AT45" s="82">
        <v>-3</v>
      </c>
      <c r="AU45" s="67" t="s">
        <v>180</v>
      </c>
      <c r="AV45" s="67"/>
      <c r="AW45" s="75">
        <v>3.2</v>
      </c>
      <c r="AX45" s="94" t="s">
        <v>181</v>
      </c>
      <c r="AY45" s="566">
        <v>-440000</v>
      </c>
      <c r="AZ45" s="566"/>
      <c r="BA45" s="567"/>
      <c r="BB45" s="92"/>
      <c r="BC45" s="89" t="s">
        <v>30</v>
      </c>
      <c r="BD45" s="343">
        <v>1300000</v>
      </c>
      <c r="BE45" s="344"/>
      <c r="BF45" s="344"/>
      <c r="BG45" s="344"/>
      <c r="BH45" s="6" t="s">
        <v>22</v>
      </c>
      <c r="BI45" s="344">
        <v>4099999</v>
      </c>
      <c r="BJ45" s="344"/>
      <c r="BK45" s="344"/>
      <c r="BL45" s="392"/>
      <c r="BM45" s="110" t="s">
        <v>26</v>
      </c>
      <c r="BN45" s="110"/>
      <c r="BO45" s="110"/>
      <c r="BP45" s="391">
        <v>0.75</v>
      </c>
      <c r="BQ45" s="391"/>
      <c r="BR45" s="391"/>
      <c r="BS45" s="6" t="s">
        <v>38</v>
      </c>
      <c r="BT45" s="344">
        <v>275000</v>
      </c>
      <c r="BU45" s="344"/>
      <c r="BV45" s="344"/>
      <c r="BW45" s="392"/>
      <c r="BX45" s="92"/>
      <c r="BY45" s="92"/>
      <c r="BZ45" s="92"/>
      <c r="CA45" s="92"/>
      <c r="CB45" s="92"/>
      <c r="CC45" s="92"/>
      <c r="CD45" s="92"/>
      <c r="CE45" s="92"/>
      <c r="CF45" s="92"/>
      <c r="CG45" s="92"/>
    </row>
    <row r="46" spans="2:85" ht="16.5" customHeight="1" x14ac:dyDescent="0.15">
      <c r="B46" s="323" t="s">
        <v>94</v>
      </c>
      <c r="C46" s="324"/>
      <c r="D46" s="324"/>
      <c r="E46" s="324"/>
      <c r="F46" s="324"/>
      <c r="G46" s="307">
        <f>BB21*BY12</f>
        <v>0</v>
      </c>
      <c r="H46" s="308"/>
      <c r="I46" s="308"/>
      <c r="J46" s="308"/>
      <c r="K46" s="308"/>
      <c r="L46" s="308">
        <f>BH21*BY12</f>
        <v>0</v>
      </c>
      <c r="M46" s="308"/>
      <c r="N46" s="308"/>
      <c r="O46" s="308"/>
      <c r="P46" s="308"/>
      <c r="Q46" s="308">
        <f>BK21*BZ12</f>
        <v>0</v>
      </c>
      <c r="R46" s="308"/>
      <c r="S46" s="308"/>
      <c r="T46" s="308"/>
      <c r="U46" s="338"/>
      <c r="V46" s="283" t="str">
        <f>BT27</f>
        <v/>
      </c>
      <c r="W46" s="283"/>
      <c r="X46" s="283"/>
      <c r="Y46" s="283"/>
      <c r="Z46" s="284"/>
      <c r="AA46" s="92"/>
      <c r="AB46" s="71" t="s">
        <v>177</v>
      </c>
      <c r="AC46" s="568">
        <v>6600000</v>
      </c>
      <c r="AD46" s="569"/>
      <c r="AE46" s="569"/>
      <c r="AF46" s="72" t="s">
        <v>22</v>
      </c>
      <c r="AG46" s="569">
        <v>8499999</v>
      </c>
      <c r="AH46" s="569"/>
      <c r="AI46" s="572"/>
      <c r="AJ46" s="115" t="s">
        <v>182</v>
      </c>
      <c r="AK46" s="67"/>
      <c r="AL46" s="67"/>
      <c r="AM46" s="74">
        <v>1</v>
      </c>
      <c r="AN46" s="563" t="s">
        <v>183</v>
      </c>
      <c r="AO46" s="563"/>
      <c r="AP46" s="563"/>
      <c r="AQ46" s="73">
        <v>10</v>
      </c>
      <c r="AR46" s="94" t="s">
        <v>179</v>
      </c>
      <c r="AS46" s="94"/>
      <c r="AT46" s="82">
        <v>0</v>
      </c>
      <c r="AU46" s="67" t="s">
        <v>180</v>
      </c>
      <c r="AV46" s="67"/>
      <c r="AW46" s="75">
        <v>-1</v>
      </c>
      <c r="AX46" s="94" t="s">
        <v>181</v>
      </c>
      <c r="AY46" s="566">
        <v>-1100000</v>
      </c>
      <c r="AZ46" s="566"/>
      <c r="BA46" s="567"/>
      <c r="BB46" s="92"/>
      <c r="BC46" s="89" t="s">
        <v>31</v>
      </c>
      <c r="BD46" s="343">
        <v>4100000</v>
      </c>
      <c r="BE46" s="344"/>
      <c r="BF46" s="344"/>
      <c r="BG46" s="344"/>
      <c r="BH46" s="6" t="s">
        <v>22</v>
      </c>
      <c r="BI46" s="344">
        <v>7699999</v>
      </c>
      <c r="BJ46" s="344"/>
      <c r="BK46" s="344"/>
      <c r="BL46" s="392"/>
      <c r="BM46" s="110" t="s">
        <v>26</v>
      </c>
      <c r="BN46" s="110"/>
      <c r="BO46" s="110"/>
      <c r="BP46" s="391">
        <v>0.85</v>
      </c>
      <c r="BQ46" s="391"/>
      <c r="BR46" s="391"/>
      <c r="BS46" s="6" t="s">
        <v>38</v>
      </c>
      <c r="BT46" s="344">
        <v>685000</v>
      </c>
      <c r="BU46" s="344"/>
      <c r="BV46" s="344"/>
      <c r="BW46" s="392"/>
      <c r="BX46" s="92"/>
      <c r="BY46" s="92"/>
      <c r="BZ46" s="92"/>
      <c r="CA46" s="92"/>
      <c r="CB46" s="92"/>
      <c r="CC46" s="92"/>
      <c r="CD46" s="92"/>
      <c r="CE46" s="92"/>
      <c r="CF46" s="92"/>
      <c r="CG46" s="92"/>
    </row>
    <row r="47" spans="2:85" ht="16.5" customHeight="1" thickBot="1" x14ac:dyDescent="0.2">
      <c r="B47" s="47"/>
      <c r="C47" s="321" t="s">
        <v>95</v>
      </c>
      <c r="D47" s="322"/>
      <c r="E47" s="322"/>
      <c r="F47" s="322"/>
      <c r="G47" s="309">
        <f>IF(BY12=0,0,-(BN21*BT21))</f>
        <v>0</v>
      </c>
      <c r="H47" s="310"/>
      <c r="I47" s="310"/>
      <c r="J47" s="310"/>
      <c r="K47" s="310"/>
      <c r="L47" s="310">
        <f>IF(BY12=0,0,-(BQ21*BT21))</f>
        <v>0</v>
      </c>
      <c r="M47" s="310"/>
      <c r="N47" s="310"/>
      <c r="O47" s="310"/>
      <c r="P47" s="310"/>
      <c r="Q47" s="310"/>
      <c r="R47" s="310"/>
      <c r="S47" s="310"/>
      <c r="T47" s="310"/>
      <c r="U47" s="339"/>
      <c r="V47" s="285" t="str">
        <f>IF(BY12=0,"",IF(BT21=0,"",BT21))</f>
        <v/>
      </c>
      <c r="W47" s="285"/>
      <c r="X47" s="285"/>
      <c r="Y47" s="285"/>
      <c r="Z47" s="286"/>
      <c r="AA47" s="92"/>
      <c r="AB47" s="80" t="s">
        <v>178</v>
      </c>
      <c r="AC47" s="570">
        <v>8500000</v>
      </c>
      <c r="AD47" s="571"/>
      <c r="AE47" s="571"/>
      <c r="AF47" s="81" t="s">
        <v>22</v>
      </c>
      <c r="AG47" s="573">
        <v>9999999999</v>
      </c>
      <c r="AH47" s="573"/>
      <c r="AI47" s="574"/>
      <c r="AJ47" s="116" t="s">
        <v>182</v>
      </c>
      <c r="AK47" s="78"/>
      <c r="AL47" s="78"/>
      <c r="AM47" s="76">
        <v>1</v>
      </c>
      <c r="AN47" s="578" t="s">
        <v>183</v>
      </c>
      <c r="AO47" s="578"/>
      <c r="AP47" s="578"/>
      <c r="AQ47" s="77">
        <v>1</v>
      </c>
      <c r="AR47" s="95" t="s">
        <v>179</v>
      </c>
      <c r="AS47" s="95"/>
      <c r="AT47" s="83">
        <v>0</v>
      </c>
      <c r="AU47" s="78" t="s">
        <v>180</v>
      </c>
      <c r="AV47" s="78"/>
      <c r="AW47" s="79">
        <v>0</v>
      </c>
      <c r="AX47" s="95" t="s">
        <v>181</v>
      </c>
      <c r="AY47" s="579">
        <v>-1950000</v>
      </c>
      <c r="AZ47" s="579"/>
      <c r="BA47" s="580"/>
      <c r="BB47" s="92"/>
      <c r="BC47" s="89" t="s">
        <v>32</v>
      </c>
      <c r="BD47" s="343">
        <v>7700000</v>
      </c>
      <c r="BE47" s="344"/>
      <c r="BF47" s="344"/>
      <c r="BG47" s="344"/>
      <c r="BH47" s="6" t="s">
        <v>22</v>
      </c>
      <c r="BI47" s="344">
        <v>9999999</v>
      </c>
      <c r="BJ47" s="344"/>
      <c r="BK47" s="344"/>
      <c r="BL47" s="392"/>
      <c r="BM47" s="110" t="s">
        <v>26</v>
      </c>
      <c r="BN47" s="110"/>
      <c r="BO47" s="110"/>
      <c r="BP47" s="391">
        <v>0.95</v>
      </c>
      <c r="BQ47" s="391"/>
      <c r="BR47" s="391"/>
      <c r="BS47" s="6" t="s">
        <v>38</v>
      </c>
      <c r="BT47" s="344">
        <v>1455000</v>
      </c>
      <c r="BU47" s="344"/>
      <c r="BV47" s="344"/>
      <c r="BW47" s="392"/>
      <c r="BX47" s="92"/>
      <c r="BY47" s="92"/>
      <c r="BZ47" s="92"/>
      <c r="CA47" s="92"/>
      <c r="CB47" s="92"/>
      <c r="CC47" s="92"/>
      <c r="CD47" s="92"/>
      <c r="CE47" s="92"/>
      <c r="CF47" s="92"/>
      <c r="CG47" s="92"/>
    </row>
    <row r="48" spans="2:85" ht="16.5" customHeight="1" thickTop="1" thickBot="1" x14ac:dyDescent="0.2">
      <c r="B48" s="327" t="s">
        <v>96</v>
      </c>
      <c r="C48" s="328"/>
      <c r="D48" s="328"/>
      <c r="E48" s="328"/>
      <c r="F48" s="328"/>
      <c r="G48" s="311">
        <f>SUM(G45:K47)</f>
        <v>0</v>
      </c>
      <c r="H48" s="296"/>
      <c r="I48" s="296"/>
      <c r="J48" s="296"/>
      <c r="K48" s="296"/>
      <c r="L48" s="296">
        <f>SUM(L45:P47)</f>
        <v>0</v>
      </c>
      <c r="M48" s="296"/>
      <c r="N48" s="296"/>
      <c r="O48" s="296"/>
      <c r="P48" s="296"/>
      <c r="Q48" s="296">
        <f>SUM(Q45:U47)</f>
        <v>0</v>
      </c>
      <c r="R48" s="296"/>
      <c r="S48" s="296"/>
      <c r="T48" s="296"/>
      <c r="U48" s="297"/>
      <c r="V48" s="216"/>
      <c r="W48" s="216"/>
      <c r="X48" s="216"/>
      <c r="Y48" s="216"/>
      <c r="Z48" s="217"/>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6"/>
      <c r="AY48" s="96"/>
      <c r="AZ48" s="96"/>
      <c r="BA48" s="96"/>
      <c r="BB48" s="92"/>
      <c r="BC48" s="9" t="s">
        <v>40</v>
      </c>
      <c r="BD48" s="393">
        <v>10000000</v>
      </c>
      <c r="BE48" s="394"/>
      <c r="BF48" s="394"/>
      <c r="BG48" s="394"/>
      <c r="BH48" s="10" t="s">
        <v>22</v>
      </c>
      <c r="BI48" s="394">
        <v>999999999</v>
      </c>
      <c r="BJ48" s="394"/>
      <c r="BK48" s="394"/>
      <c r="BL48" s="398"/>
      <c r="BM48" s="111" t="s">
        <v>26</v>
      </c>
      <c r="BN48" s="111"/>
      <c r="BO48" s="111"/>
      <c r="BP48" s="397">
        <v>1</v>
      </c>
      <c r="BQ48" s="397"/>
      <c r="BR48" s="397"/>
      <c r="BS48" s="10" t="s">
        <v>38</v>
      </c>
      <c r="BT48" s="394">
        <v>1955000</v>
      </c>
      <c r="BU48" s="394"/>
      <c r="BV48" s="394"/>
      <c r="BW48" s="398"/>
      <c r="BX48" s="92"/>
      <c r="BY48" s="92"/>
      <c r="BZ48" s="92"/>
      <c r="CA48" s="92"/>
      <c r="CB48" s="92"/>
      <c r="CC48" s="92"/>
      <c r="CD48" s="92"/>
      <c r="CE48" s="92"/>
      <c r="CF48" s="92"/>
      <c r="CG48" s="92"/>
    </row>
    <row r="49" spans="2:75" ht="16.5" customHeight="1" x14ac:dyDescent="0.15">
      <c r="B49" s="300" t="s">
        <v>97</v>
      </c>
      <c r="C49" s="301"/>
      <c r="D49" s="301"/>
      <c r="E49" s="301"/>
      <c r="F49" s="301"/>
      <c r="G49" s="312">
        <f>IF(AE11-G48&gt;0,0,-(AE11-G48))</f>
        <v>0</v>
      </c>
      <c r="H49" s="298"/>
      <c r="I49" s="298"/>
      <c r="J49" s="298"/>
      <c r="K49" s="298"/>
      <c r="L49" s="298">
        <f>IF(AE14-L48&gt;0,0,-(AE14-L48))</f>
        <v>0</v>
      </c>
      <c r="M49" s="298"/>
      <c r="N49" s="298"/>
      <c r="O49" s="298"/>
      <c r="P49" s="298"/>
      <c r="Q49" s="298">
        <f>IF(AE17-Q48&gt;0,0,-(AE17-Q48))</f>
        <v>0</v>
      </c>
      <c r="R49" s="298"/>
      <c r="S49" s="298"/>
      <c r="T49" s="298"/>
      <c r="U49" s="299"/>
      <c r="V49" s="335"/>
      <c r="W49" s="335"/>
      <c r="X49" s="335"/>
      <c r="Y49" s="335"/>
      <c r="Z49" s="336"/>
      <c r="AA49" s="92"/>
    </row>
    <row r="50" spans="2:75" ht="16.5" customHeight="1" thickBot="1" x14ac:dyDescent="0.2">
      <c r="B50" s="317" t="s">
        <v>136</v>
      </c>
      <c r="C50" s="318"/>
      <c r="D50" s="318"/>
      <c r="E50" s="318"/>
      <c r="F50" s="318"/>
      <c r="G50" s="333">
        <f>IF(G48&gt;AE11,0,G48-ROUNDDOWN(G48,-2))</f>
        <v>0</v>
      </c>
      <c r="H50" s="329"/>
      <c r="I50" s="329"/>
      <c r="J50" s="329"/>
      <c r="K50" s="329"/>
      <c r="L50" s="329">
        <f>IF(L48&gt;AE14,0,L48-ROUNDDOWN(L48,-2))</f>
        <v>0</v>
      </c>
      <c r="M50" s="329"/>
      <c r="N50" s="329"/>
      <c r="O50" s="329"/>
      <c r="P50" s="329"/>
      <c r="Q50" s="329">
        <f>IF(Q48&gt;AE17,0,Q48-ROUNDDOWN(Q48,-2))</f>
        <v>0</v>
      </c>
      <c r="R50" s="329"/>
      <c r="S50" s="329"/>
      <c r="T50" s="329"/>
      <c r="U50" s="330"/>
      <c r="V50" s="313"/>
      <c r="W50" s="313"/>
      <c r="X50" s="313"/>
      <c r="Y50" s="313"/>
      <c r="Z50" s="314"/>
      <c r="AC50" s="1" t="s">
        <v>3</v>
      </c>
      <c r="BC50" s="1" t="s">
        <v>41</v>
      </c>
    </row>
    <row r="51" spans="2:75" ht="16.5" customHeight="1" thickTop="1" thickBot="1" x14ac:dyDescent="0.2">
      <c r="B51" s="319" t="s">
        <v>98</v>
      </c>
      <c r="C51" s="320"/>
      <c r="D51" s="320"/>
      <c r="E51" s="320"/>
      <c r="F51" s="320"/>
      <c r="G51" s="334">
        <f>G48-(G49+G50)</f>
        <v>0</v>
      </c>
      <c r="H51" s="331"/>
      <c r="I51" s="331"/>
      <c r="J51" s="331"/>
      <c r="K51" s="331"/>
      <c r="L51" s="331">
        <f t="shared" ref="L51" si="25">L48-(L49+L50)</f>
        <v>0</v>
      </c>
      <c r="M51" s="331"/>
      <c r="N51" s="331"/>
      <c r="O51" s="331"/>
      <c r="P51" s="331"/>
      <c r="Q51" s="331">
        <f t="shared" ref="Q51" si="26">Q48-(Q49+Q50)</f>
        <v>0</v>
      </c>
      <c r="R51" s="331"/>
      <c r="S51" s="331"/>
      <c r="T51" s="331"/>
      <c r="U51" s="332"/>
      <c r="V51" s="315"/>
      <c r="W51" s="315"/>
      <c r="X51" s="315"/>
      <c r="Y51" s="315"/>
      <c r="Z51" s="316"/>
      <c r="AC51" s="1" t="s">
        <v>4</v>
      </c>
      <c r="BC51" s="7"/>
      <c r="BD51" s="403" t="s">
        <v>36</v>
      </c>
      <c r="BE51" s="181"/>
      <c r="BF51" s="181"/>
      <c r="BG51" s="181"/>
      <c r="BH51" s="181"/>
      <c r="BI51" s="181"/>
      <c r="BJ51" s="181"/>
      <c r="BK51" s="181"/>
      <c r="BL51" s="182"/>
      <c r="BM51" s="181" t="s">
        <v>37</v>
      </c>
      <c r="BN51" s="181"/>
      <c r="BO51" s="181"/>
      <c r="BP51" s="181"/>
      <c r="BQ51" s="181"/>
      <c r="BR51" s="181"/>
      <c r="BS51" s="181"/>
      <c r="BT51" s="181"/>
      <c r="BU51" s="181"/>
      <c r="BV51" s="181"/>
      <c r="BW51" s="182"/>
    </row>
    <row r="52" spans="2:75" ht="16.5" customHeight="1" thickTop="1" x14ac:dyDescent="0.15">
      <c r="AC52" s="84" t="s">
        <v>185</v>
      </c>
      <c r="BC52" s="11" t="s">
        <v>27</v>
      </c>
      <c r="BD52" s="399">
        <v>0</v>
      </c>
      <c r="BE52" s="400"/>
      <c r="BF52" s="400"/>
      <c r="BG52" s="400"/>
      <c r="BH52" s="12" t="s">
        <v>22</v>
      </c>
      <c r="BI52" s="400">
        <v>0</v>
      </c>
      <c r="BJ52" s="400"/>
      <c r="BK52" s="400"/>
      <c r="BL52" s="401"/>
      <c r="BM52" s="404" t="s">
        <v>26</v>
      </c>
      <c r="BN52" s="404"/>
      <c r="BO52" s="404"/>
      <c r="BP52" s="402">
        <v>0</v>
      </c>
      <c r="BQ52" s="402"/>
      <c r="BR52" s="402"/>
      <c r="BS52" s="12" t="s">
        <v>39</v>
      </c>
      <c r="BT52" s="400">
        <v>0</v>
      </c>
      <c r="BU52" s="400"/>
      <c r="BV52" s="400"/>
      <c r="BW52" s="401"/>
    </row>
    <row r="53" spans="2:75" ht="16.5" customHeight="1" x14ac:dyDescent="0.15">
      <c r="BC53" s="8" t="s">
        <v>28</v>
      </c>
      <c r="BD53" s="343">
        <v>1</v>
      </c>
      <c r="BE53" s="344"/>
      <c r="BF53" s="344"/>
      <c r="BG53" s="344"/>
      <c r="BH53" s="6" t="s">
        <v>22</v>
      </c>
      <c r="BI53" s="344">
        <v>1100000</v>
      </c>
      <c r="BJ53" s="344"/>
      <c r="BK53" s="344"/>
      <c r="BL53" s="392"/>
      <c r="BM53" s="405" t="s">
        <v>26</v>
      </c>
      <c r="BN53" s="405"/>
      <c r="BO53" s="405"/>
      <c r="BP53" s="391">
        <v>0</v>
      </c>
      <c r="BQ53" s="391"/>
      <c r="BR53" s="391"/>
      <c r="BS53" s="6" t="s">
        <v>38</v>
      </c>
      <c r="BT53" s="344">
        <v>0</v>
      </c>
      <c r="BU53" s="344"/>
      <c r="BV53" s="344"/>
      <c r="BW53" s="392"/>
    </row>
    <row r="54" spans="2:75" ht="16.5" customHeight="1" x14ac:dyDescent="0.15">
      <c r="BC54" s="8" t="s">
        <v>29</v>
      </c>
      <c r="BD54" s="343">
        <v>1100001</v>
      </c>
      <c r="BE54" s="344"/>
      <c r="BF54" s="344"/>
      <c r="BG54" s="344"/>
      <c r="BH54" s="6" t="s">
        <v>22</v>
      </c>
      <c r="BI54" s="344">
        <v>3299999</v>
      </c>
      <c r="BJ54" s="344"/>
      <c r="BK54" s="344"/>
      <c r="BL54" s="392"/>
      <c r="BM54" s="405" t="s">
        <v>26</v>
      </c>
      <c r="BN54" s="405"/>
      <c r="BO54" s="405"/>
      <c r="BP54" s="391">
        <v>1</v>
      </c>
      <c r="BQ54" s="391"/>
      <c r="BR54" s="391"/>
      <c r="BS54" s="6" t="s">
        <v>38</v>
      </c>
      <c r="BT54" s="344">
        <v>1100000</v>
      </c>
      <c r="BU54" s="344"/>
      <c r="BV54" s="344"/>
      <c r="BW54" s="392"/>
    </row>
    <row r="55" spans="2:75" ht="16.5" customHeight="1" x14ac:dyDescent="0.15">
      <c r="BC55" s="8" t="s">
        <v>30</v>
      </c>
      <c r="BD55" s="343">
        <v>3300000</v>
      </c>
      <c r="BE55" s="344"/>
      <c r="BF55" s="344"/>
      <c r="BG55" s="344"/>
      <c r="BH55" s="6" t="s">
        <v>22</v>
      </c>
      <c r="BI55" s="344">
        <v>4099999</v>
      </c>
      <c r="BJ55" s="344"/>
      <c r="BK55" s="344"/>
      <c r="BL55" s="392"/>
      <c r="BM55" s="405" t="s">
        <v>26</v>
      </c>
      <c r="BN55" s="405"/>
      <c r="BO55" s="405"/>
      <c r="BP55" s="391">
        <v>0.75</v>
      </c>
      <c r="BQ55" s="391"/>
      <c r="BR55" s="391"/>
      <c r="BS55" s="6" t="s">
        <v>38</v>
      </c>
      <c r="BT55" s="344">
        <v>275000</v>
      </c>
      <c r="BU55" s="344"/>
      <c r="BV55" s="344"/>
      <c r="BW55" s="392"/>
    </row>
    <row r="56" spans="2:75" ht="16.5" customHeight="1" x14ac:dyDescent="0.15">
      <c r="BC56" s="8" t="s">
        <v>31</v>
      </c>
      <c r="BD56" s="343">
        <v>4100000</v>
      </c>
      <c r="BE56" s="344"/>
      <c r="BF56" s="344"/>
      <c r="BG56" s="344"/>
      <c r="BH56" s="6" t="s">
        <v>22</v>
      </c>
      <c r="BI56" s="344">
        <v>7699999</v>
      </c>
      <c r="BJ56" s="344"/>
      <c r="BK56" s="344"/>
      <c r="BL56" s="392"/>
      <c r="BM56" s="405" t="s">
        <v>26</v>
      </c>
      <c r="BN56" s="405"/>
      <c r="BO56" s="405"/>
      <c r="BP56" s="391">
        <v>0.85</v>
      </c>
      <c r="BQ56" s="391"/>
      <c r="BR56" s="391"/>
      <c r="BS56" s="6" t="s">
        <v>38</v>
      </c>
      <c r="BT56" s="344">
        <v>685000</v>
      </c>
      <c r="BU56" s="344"/>
      <c r="BV56" s="344"/>
      <c r="BW56" s="392"/>
    </row>
    <row r="57" spans="2:75" ht="16.5" customHeight="1" x14ac:dyDescent="0.15">
      <c r="BC57" s="8" t="s">
        <v>32</v>
      </c>
      <c r="BD57" s="343">
        <v>7700000</v>
      </c>
      <c r="BE57" s="344"/>
      <c r="BF57" s="344"/>
      <c r="BG57" s="344"/>
      <c r="BH57" s="6" t="s">
        <v>22</v>
      </c>
      <c r="BI57" s="344">
        <v>9999999</v>
      </c>
      <c r="BJ57" s="344"/>
      <c r="BK57" s="344"/>
      <c r="BL57" s="392"/>
      <c r="BM57" s="405" t="s">
        <v>26</v>
      </c>
      <c r="BN57" s="405"/>
      <c r="BO57" s="405"/>
      <c r="BP57" s="391">
        <v>0.95</v>
      </c>
      <c r="BQ57" s="391"/>
      <c r="BR57" s="391"/>
      <c r="BS57" s="6" t="s">
        <v>38</v>
      </c>
      <c r="BT57" s="344">
        <v>1455000</v>
      </c>
      <c r="BU57" s="344"/>
      <c r="BV57" s="344"/>
      <c r="BW57" s="392"/>
    </row>
    <row r="58" spans="2:75" ht="16.5" customHeight="1" thickBot="1" x14ac:dyDescent="0.2">
      <c r="BC58" s="9" t="s">
        <v>40</v>
      </c>
      <c r="BD58" s="393">
        <v>10000000</v>
      </c>
      <c r="BE58" s="394"/>
      <c r="BF58" s="394"/>
      <c r="BG58" s="394"/>
      <c r="BH58" s="10" t="s">
        <v>22</v>
      </c>
      <c r="BI58" s="394">
        <v>999999999</v>
      </c>
      <c r="BJ58" s="394"/>
      <c r="BK58" s="394"/>
      <c r="BL58" s="398"/>
      <c r="BM58" s="406" t="s">
        <v>26</v>
      </c>
      <c r="BN58" s="406"/>
      <c r="BO58" s="406"/>
      <c r="BP58" s="397">
        <v>1</v>
      </c>
      <c r="BQ58" s="397"/>
      <c r="BR58" s="397"/>
      <c r="BS58" s="10" t="s">
        <v>38</v>
      </c>
      <c r="BT58" s="394">
        <v>1955000</v>
      </c>
      <c r="BU58" s="394"/>
      <c r="BV58" s="394"/>
      <c r="BW58" s="398"/>
    </row>
  </sheetData>
  <sheetProtection algorithmName="SHA-512" hashValue="gUgPXyaJWE9byWS1WPj7wPqgPXhauhtB/FyUiUtTUKhvcJ7IUmOA/Fs19fjAw3WUEwC07A/WunvxaxDzHNzZsw==" saltValue="IflIXk1H1dB5rB94pnV+mQ==" spinCount="100000" sheet="1" objects="1" scenarios="1"/>
  <protectedRanges>
    <protectedRange sqref="H41 B21:Z28 B34:Z34" name="範囲1"/>
  </protectedRanges>
  <mergeCells count="592">
    <mergeCell ref="AN47:AP47"/>
    <mergeCell ref="AY47:BA47"/>
    <mergeCell ref="AY42:BA42"/>
    <mergeCell ref="AN43:AP43"/>
    <mergeCell ref="AY43:BA43"/>
    <mergeCell ref="AN44:AP44"/>
    <mergeCell ref="AY44:BA44"/>
    <mergeCell ref="AN45:AP45"/>
    <mergeCell ref="AY45:BA45"/>
    <mergeCell ref="AN42:AP42"/>
    <mergeCell ref="AN46:AP46"/>
    <mergeCell ref="AC36:AE36"/>
    <mergeCell ref="AC38:AE38"/>
    <mergeCell ref="AC39:AE39"/>
    <mergeCell ref="AG36:AI36"/>
    <mergeCell ref="AG37:AI37"/>
    <mergeCell ref="AG38:AI38"/>
    <mergeCell ref="AG39:AI39"/>
    <mergeCell ref="AC40:AE40"/>
    <mergeCell ref="AY46:BA46"/>
    <mergeCell ref="AY37:BA37"/>
    <mergeCell ref="AN38:AP38"/>
    <mergeCell ref="AY38:BA38"/>
    <mergeCell ref="AC43:AE43"/>
    <mergeCell ref="AC44:AE44"/>
    <mergeCell ref="AC45:AE45"/>
    <mergeCell ref="AC46:AE46"/>
    <mergeCell ref="AC47:AE47"/>
    <mergeCell ref="AG40:AI40"/>
    <mergeCell ref="AG41:AI41"/>
    <mergeCell ref="AG45:AI45"/>
    <mergeCell ref="AG46:AI46"/>
    <mergeCell ref="AG47:AI47"/>
    <mergeCell ref="AG42:AI42"/>
    <mergeCell ref="AG43:AI43"/>
    <mergeCell ref="AG44:AI44"/>
    <mergeCell ref="AC41:AE41"/>
    <mergeCell ref="AC42:AE42"/>
    <mergeCell ref="AN39:AP39"/>
    <mergeCell ref="AY39:BA39"/>
    <mergeCell ref="AY40:BA40"/>
    <mergeCell ref="AN41:AP41"/>
    <mergeCell ref="AY41:BA41"/>
    <mergeCell ref="AC37:AE37"/>
    <mergeCell ref="BL33:BN33"/>
    <mergeCell ref="BF34:BH34"/>
    <mergeCell ref="BI34:BK34"/>
    <mergeCell ref="AJ35:BA35"/>
    <mergeCell ref="M39:Q39"/>
    <mergeCell ref="O41:R41"/>
    <mergeCell ref="B2:Z3"/>
    <mergeCell ref="G11:Z11"/>
    <mergeCell ref="G7:Z7"/>
    <mergeCell ref="G5:Z5"/>
    <mergeCell ref="G12:Z14"/>
    <mergeCell ref="G6:Z6"/>
    <mergeCell ref="C17:Z17"/>
    <mergeCell ref="C18:Z18"/>
    <mergeCell ref="I41:M41"/>
    <mergeCell ref="B41:G41"/>
    <mergeCell ref="S40:Z42"/>
    <mergeCell ref="AC35:AI35"/>
    <mergeCell ref="AC31:AF31"/>
    <mergeCell ref="AH31:AK31"/>
    <mergeCell ref="AN36:AP36"/>
    <mergeCell ref="AN40:AP40"/>
    <mergeCell ref="AY36:BA36"/>
    <mergeCell ref="AN37:AP37"/>
    <mergeCell ref="Q28:U28"/>
    <mergeCell ref="Q27:U27"/>
    <mergeCell ref="Q26:U26"/>
    <mergeCell ref="BF38:BN38"/>
    <mergeCell ref="BF37:BH37"/>
    <mergeCell ref="BI37:BK37"/>
    <mergeCell ref="BL37:BN37"/>
    <mergeCell ref="BC31:BE31"/>
    <mergeCell ref="BC32:BE32"/>
    <mergeCell ref="BC33:BE33"/>
    <mergeCell ref="BC34:BE34"/>
    <mergeCell ref="BC35:BE35"/>
    <mergeCell ref="BC36:BE36"/>
    <mergeCell ref="BC37:BE37"/>
    <mergeCell ref="BC38:BE38"/>
    <mergeCell ref="BL31:BN31"/>
    <mergeCell ref="BI31:BK31"/>
    <mergeCell ref="BF31:BH31"/>
    <mergeCell ref="BF32:BH32"/>
    <mergeCell ref="BI32:BK32"/>
    <mergeCell ref="BL32:BN32"/>
    <mergeCell ref="BF36:BH36"/>
    <mergeCell ref="BI36:BK36"/>
    <mergeCell ref="BL36:BN36"/>
    <mergeCell ref="AH27:AK27"/>
    <mergeCell ref="AO27:AQ27"/>
    <mergeCell ref="AS27:AV27"/>
    <mergeCell ref="AC28:AF28"/>
    <mergeCell ref="AH28:AK28"/>
    <mergeCell ref="AS25:AV25"/>
    <mergeCell ref="AO25:AQ25"/>
    <mergeCell ref="AC24:AK24"/>
    <mergeCell ref="AL24:AV24"/>
    <mergeCell ref="AC25:AF25"/>
    <mergeCell ref="AH25:AK25"/>
    <mergeCell ref="AC26:AF26"/>
    <mergeCell ref="AH26:AK26"/>
    <mergeCell ref="AS26:AV26"/>
    <mergeCell ref="AO26:AQ26"/>
    <mergeCell ref="BF33:BH33"/>
    <mergeCell ref="BI33:BK33"/>
    <mergeCell ref="BF35:BH35"/>
    <mergeCell ref="BI35:BK35"/>
    <mergeCell ref="BL35:BN35"/>
    <mergeCell ref="BN20:BP20"/>
    <mergeCell ref="BN21:BP21"/>
    <mergeCell ref="BE21:BG21"/>
    <mergeCell ref="BF30:BH30"/>
    <mergeCell ref="BI30:BK30"/>
    <mergeCell ref="BL30:BN30"/>
    <mergeCell ref="BJ27:BM27"/>
    <mergeCell ref="BJ26:BM26"/>
    <mergeCell ref="BJ25:BM25"/>
    <mergeCell ref="BF27:BI27"/>
    <mergeCell ref="BF26:BI26"/>
    <mergeCell ref="BF25:BI25"/>
    <mergeCell ref="BB27:BE27"/>
    <mergeCell ref="BJ24:BM24"/>
    <mergeCell ref="BF24:BI24"/>
    <mergeCell ref="BB24:BE24"/>
    <mergeCell ref="BC30:BE30"/>
    <mergeCell ref="BL34:BN34"/>
    <mergeCell ref="BB25:BE25"/>
    <mergeCell ref="BH17:BJ17"/>
    <mergeCell ref="BH18:BJ18"/>
    <mergeCell ref="BH19:BJ19"/>
    <mergeCell ref="BH20:BJ20"/>
    <mergeCell ref="BH21:BJ21"/>
    <mergeCell ref="BN17:BP17"/>
    <mergeCell ref="BN18:BP18"/>
    <mergeCell ref="BN19:BP19"/>
    <mergeCell ref="BK17:BM17"/>
    <mergeCell ref="BK18:BM18"/>
    <mergeCell ref="BK19:BM19"/>
    <mergeCell ref="BK20:BM20"/>
    <mergeCell ref="BK21:BM21"/>
    <mergeCell ref="BG8:BI8"/>
    <mergeCell ref="BG9:BI9"/>
    <mergeCell ref="BG10:BI10"/>
    <mergeCell ref="BG11:BI11"/>
    <mergeCell ref="AZ12:BB12"/>
    <mergeCell ref="AZ13:BB13"/>
    <mergeCell ref="AZ14:BB14"/>
    <mergeCell ref="BD11:BF11"/>
    <mergeCell ref="BD12:BF12"/>
    <mergeCell ref="BD13:BF13"/>
    <mergeCell ref="AZ11:BB11"/>
    <mergeCell ref="BV14:BX14"/>
    <mergeCell ref="BM4:BO4"/>
    <mergeCell ref="BM5:BO5"/>
    <mergeCell ref="BM6:BO6"/>
    <mergeCell ref="BM7:BO7"/>
    <mergeCell ref="BM8:BO8"/>
    <mergeCell ref="BM9:BO9"/>
    <mergeCell ref="BM10:BO10"/>
    <mergeCell ref="BJ14:BL14"/>
    <mergeCell ref="BS7:BU7"/>
    <mergeCell ref="BS8:BU8"/>
    <mergeCell ref="BS9:BU9"/>
    <mergeCell ref="BV12:BX12"/>
    <mergeCell ref="BJ13:BL13"/>
    <mergeCell ref="BV13:BX13"/>
    <mergeCell ref="BJ8:BL8"/>
    <mergeCell ref="BV8:BX8"/>
    <mergeCell ref="BJ9:BL9"/>
    <mergeCell ref="BV9:BX9"/>
    <mergeCell ref="BJ10:BL10"/>
    <mergeCell ref="BV10:BX10"/>
    <mergeCell ref="BJ11:BL11"/>
    <mergeCell ref="BV11:BX11"/>
    <mergeCell ref="BJ12:BL12"/>
    <mergeCell ref="BP7:BR7"/>
    <mergeCell ref="BP8:BR8"/>
    <mergeCell ref="BP9:BR9"/>
    <mergeCell ref="BP10:BR10"/>
    <mergeCell ref="BY2:BY3"/>
    <mergeCell ref="BZ2:BZ3"/>
    <mergeCell ref="CA2:CA3"/>
    <mergeCell ref="BG14:BI14"/>
    <mergeCell ref="BP11:BR11"/>
    <mergeCell ref="BP12:BR12"/>
    <mergeCell ref="BP13:BR13"/>
    <mergeCell ref="BP14:BR14"/>
    <mergeCell ref="BM11:BO11"/>
    <mergeCell ref="BM12:BO12"/>
    <mergeCell ref="BM13:BO13"/>
    <mergeCell ref="BM14:BO14"/>
    <mergeCell ref="BS10:BU10"/>
    <mergeCell ref="BS11:BU11"/>
    <mergeCell ref="BS12:BU12"/>
    <mergeCell ref="BS13:BU13"/>
    <mergeCell ref="BS14:BU14"/>
    <mergeCell ref="BG12:BI12"/>
    <mergeCell ref="BG13:BI13"/>
    <mergeCell ref="BC2:BI2"/>
    <mergeCell ref="BJ7:BL7"/>
    <mergeCell ref="BV7:BX7"/>
    <mergeCell ref="BG7:BI7"/>
    <mergeCell ref="BD14:BF14"/>
    <mergeCell ref="AI2:AJ3"/>
    <mergeCell ref="BJ2:BL3"/>
    <mergeCell ref="BV2:BX3"/>
    <mergeCell ref="BJ4:BL4"/>
    <mergeCell ref="BV4:BX4"/>
    <mergeCell ref="BJ5:BL5"/>
    <mergeCell ref="BV5:BX5"/>
    <mergeCell ref="BJ6:BL6"/>
    <mergeCell ref="BV6:BX6"/>
    <mergeCell ref="BG3:BI3"/>
    <mergeCell ref="BG4:BI4"/>
    <mergeCell ref="BG5:BI5"/>
    <mergeCell ref="BG6:BI6"/>
    <mergeCell ref="AK2:AX2"/>
    <mergeCell ref="AZ6:BB6"/>
    <mergeCell ref="BS2:BU3"/>
    <mergeCell ref="BS4:BU4"/>
    <mergeCell ref="BS5:BU5"/>
    <mergeCell ref="BS6:BU6"/>
    <mergeCell ref="BP2:BR3"/>
    <mergeCell ref="BP4:BR4"/>
    <mergeCell ref="BP5:BR5"/>
    <mergeCell ref="BP6:BR6"/>
    <mergeCell ref="BM2:BO3"/>
    <mergeCell ref="AY2:BB2"/>
    <mergeCell ref="BD3:BF3"/>
    <mergeCell ref="BD4:BF4"/>
    <mergeCell ref="BD5:BF5"/>
    <mergeCell ref="BD6:BF6"/>
    <mergeCell ref="BD7:BF7"/>
    <mergeCell ref="BD8:BF8"/>
    <mergeCell ref="BD9:BF9"/>
    <mergeCell ref="BD10:BF10"/>
    <mergeCell ref="AZ3:BB3"/>
    <mergeCell ref="AZ4:BB4"/>
    <mergeCell ref="AZ5:BB5"/>
    <mergeCell ref="AZ7:BB7"/>
    <mergeCell ref="AZ8:BB8"/>
    <mergeCell ref="AZ9:BB9"/>
    <mergeCell ref="AZ10:BB10"/>
    <mergeCell ref="AS3:AU3"/>
    <mergeCell ref="AS14:AU14"/>
    <mergeCell ref="AV3:AX3"/>
    <mergeCell ref="AV4:AX4"/>
    <mergeCell ref="AV5:AX5"/>
    <mergeCell ref="AV6:AX6"/>
    <mergeCell ref="AV7:AX7"/>
    <mergeCell ref="AV8:AX8"/>
    <mergeCell ref="AV9:AX9"/>
    <mergeCell ref="AV10:AX10"/>
    <mergeCell ref="AV11:AX11"/>
    <mergeCell ref="AV12:AX12"/>
    <mergeCell ref="AV13:AX13"/>
    <mergeCell ref="AV14:AX14"/>
    <mergeCell ref="AS4:AU4"/>
    <mergeCell ref="AS5:AU5"/>
    <mergeCell ref="AS6:AU6"/>
    <mergeCell ref="AS7:AU7"/>
    <mergeCell ref="AS8:AU8"/>
    <mergeCell ref="AS9:AU9"/>
    <mergeCell ref="AS10:AU10"/>
    <mergeCell ref="AS11:AU11"/>
    <mergeCell ref="AS12:AU12"/>
    <mergeCell ref="AO3:AQ3"/>
    <mergeCell ref="AO4:AQ4"/>
    <mergeCell ref="AO5:AQ5"/>
    <mergeCell ref="AO6:AQ6"/>
    <mergeCell ref="AO7:AQ7"/>
    <mergeCell ref="AO8:AQ8"/>
    <mergeCell ref="AO9:AQ9"/>
    <mergeCell ref="AL3:AN3"/>
    <mergeCell ref="AL4:AN4"/>
    <mergeCell ref="AL5:AN5"/>
    <mergeCell ref="AL6:AN6"/>
    <mergeCell ref="AL7:AN7"/>
    <mergeCell ref="AL8:AN8"/>
    <mergeCell ref="AL9:AN9"/>
    <mergeCell ref="BD57:BG57"/>
    <mergeCell ref="BI57:BL57"/>
    <mergeCell ref="BM57:BO57"/>
    <mergeCell ref="BP57:BR57"/>
    <mergeCell ref="BT57:BW57"/>
    <mergeCell ref="BD58:BG58"/>
    <mergeCell ref="BI58:BL58"/>
    <mergeCell ref="BM58:BO58"/>
    <mergeCell ref="BP58:BR58"/>
    <mergeCell ref="BT58:BW58"/>
    <mergeCell ref="BD55:BG55"/>
    <mergeCell ref="BI55:BL55"/>
    <mergeCell ref="BM55:BO55"/>
    <mergeCell ref="BP55:BR55"/>
    <mergeCell ref="BT55:BW55"/>
    <mergeCell ref="BD56:BG56"/>
    <mergeCell ref="BI56:BL56"/>
    <mergeCell ref="BM56:BO56"/>
    <mergeCell ref="BP56:BR56"/>
    <mergeCell ref="BT56:BW56"/>
    <mergeCell ref="BD53:BG53"/>
    <mergeCell ref="BI53:BL53"/>
    <mergeCell ref="BM53:BO53"/>
    <mergeCell ref="BP53:BR53"/>
    <mergeCell ref="BT53:BW53"/>
    <mergeCell ref="BD54:BG54"/>
    <mergeCell ref="BI54:BL54"/>
    <mergeCell ref="BM54:BO54"/>
    <mergeCell ref="BP54:BR54"/>
    <mergeCell ref="BT54:BW54"/>
    <mergeCell ref="BD51:BL51"/>
    <mergeCell ref="BM51:BW51"/>
    <mergeCell ref="BD52:BG52"/>
    <mergeCell ref="BI52:BL52"/>
    <mergeCell ref="BM52:BO52"/>
    <mergeCell ref="BP52:BR52"/>
    <mergeCell ref="BT52:BW52"/>
    <mergeCell ref="BP47:BR47"/>
    <mergeCell ref="BT47:BW47"/>
    <mergeCell ref="BP48:BR48"/>
    <mergeCell ref="BT48:BW48"/>
    <mergeCell ref="BD47:BG47"/>
    <mergeCell ref="BI47:BL47"/>
    <mergeCell ref="BD48:BG48"/>
    <mergeCell ref="BP44:BR44"/>
    <mergeCell ref="BT44:BW44"/>
    <mergeCell ref="BI48:BL48"/>
    <mergeCell ref="BD42:BG42"/>
    <mergeCell ref="BI42:BL42"/>
    <mergeCell ref="BD43:BG43"/>
    <mergeCell ref="BI43:BL43"/>
    <mergeCell ref="BD44:BG44"/>
    <mergeCell ref="BI44:BL44"/>
    <mergeCell ref="BD45:BG45"/>
    <mergeCell ref="BI45:BL45"/>
    <mergeCell ref="BP45:BR45"/>
    <mergeCell ref="BT45:BW45"/>
    <mergeCell ref="BP46:BR46"/>
    <mergeCell ref="BT46:BW46"/>
    <mergeCell ref="BD46:BG46"/>
    <mergeCell ref="BI46:BL46"/>
    <mergeCell ref="BP42:BR42"/>
    <mergeCell ref="BT42:BW42"/>
    <mergeCell ref="BP43:BR43"/>
    <mergeCell ref="BT43:BW43"/>
    <mergeCell ref="AO31:AQ31"/>
    <mergeCell ref="AS31:AV31"/>
    <mergeCell ref="AC32:AF32"/>
    <mergeCell ref="AH32:AK32"/>
    <mergeCell ref="AO32:AQ32"/>
    <mergeCell ref="AS32:AV32"/>
    <mergeCell ref="AO28:AQ28"/>
    <mergeCell ref="AS28:AV28"/>
    <mergeCell ref="AC29:AF29"/>
    <mergeCell ref="AH29:AK29"/>
    <mergeCell ref="AO29:AQ29"/>
    <mergeCell ref="AS29:AV29"/>
    <mergeCell ref="AC30:AF30"/>
    <mergeCell ref="AH30:AK30"/>
    <mergeCell ref="AO30:AQ30"/>
    <mergeCell ref="AS30:AV30"/>
    <mergeCell ref="AE12:AG12"/>
    <mergeCell ref="AE13:AG13"/>
    <mergeCell ref="AE14:AG14"/>
    <mergeCell ref="AI12:AJ12"/>
    <mergeCell ref="AI13:AJ13"/>
    <mergeCell ref="AI14:AJ14"/>
    <mergeCell ref="AC7:AD7"/>
    <mergeCell ref="AC8:AD8"/>
    <mergeCell ref="AE20:AG20"/>
    <mergeCell ref="AE10:AG10"/>
    <mergeCell ref="AE11:AG11"/>
    <mergeCell ref="AC9:AD9"/>
    <mergeCell ref="AC10:AD10"/>
    <mergeCell ref="AC11:AD11"/>
    <mergeCell ref="AC12:AD12"/>
    <mergeCell ref="AC13:AD13"/>
    <mergeCell ref="AC14:AD14"/>
    <mergeCell ref="AI16:AN16"/>
    <mergeCell ref="AI17:AN17"/>
    <mergeCell ref="AI18:AN18"/>
    <mergeCell ref="AT19:AW19"/>
    <mergeCell ref="V24:Z24"/>
    <mergeCell ref="V23:Z23"/>
    <mergeCell ref="D25:I25"/>
    <mergeCell ref="D24:I24"/>
    <mergeCell ref="D23:I23"/>
    <mergeCell ref="J25:K25"/>
    <mergeCell ref="J24:K24"/>
    <mergeCell ref="J23:K23"/>
    <mergeCell ref="Q24:U24"/>
    <mergeCell ref="Q23:U23"/>
    <mergeCell ref="AI21:AY21"/>
    <mergeCell ref="AO20:AS20"/>
    <mergeCell ref="AX20:AY20"/>
    <mergeCell ref="AT20:AW20"/>
    <mergeCell ref="AI20:AN20"/>
    <mergeCell ref="AI19:AN19"/>
    <mergeCell ref="AX24:BA24"/>
    <mergeCell ref="B22:C22"/>
    <mergeCell ref="B21:C21"/>
    <mergeCell ref="B20:C20"/>
    <mergeCell ref="D22:I22"/>
    <mergeCell ref="D21:I21"/>
    <mergeCell ref="J28:K28"/>
    <mergeCell ref="J27:K27"/>
    <mergeCell ref="J22:K22"/>
    <mergeCell ref="J21:K21"/>
    <mergeCell ref="D28:I28"/>
    <mergeCell ref="D27:I27"/>
    <mergeCell ref="D26:I26"/>
    <mergeCell ref="AI4:AJ4"/>
    <mergeCell ref="AI5:AJ5"/>
    <mergeCell ref="AI6:AJ6"/>
    <mergeCell ref="AI7:AJ7"/>
    <mergeCell ref="AI8:AJ8"/>
    <mergeCell ref="AI9:AJ9"/>
    <mergeCell ref="AE7:AG7"/>
    <mergeCell ref="AE8:AG8"/>
    <mergeCell ref="AE9:AG9"/>
    <mergeCell ref="AB7:AB11"/>
    <mergeCell ref="AB12:AB14"/>
    <mergeCell ref="AC27:AF27"/>
    <mergeCell ref="AO17:AS17"/>
    <mergeCell ref="AT17:AW17"/>
    <mergeCell ref="AX17:AY17"/>
    <mergeCell ref="AO18:AS18"/>
    <mergeCell ref="AT18:AW18"/>
    <mergeCell ref="AX18:AY18"/>
    <mergeCell ref="AO19:AS19"/>
    <mergeCell ref="AI10:AJ10"/>
    <mergeCell ref="AI11:AJ11"/>
    <mergeCell ref="AL12:AN12"/>
    <mergeCell ref="AL13:AN13"/>
    <mergeCell ref="AL14:AN14"/>
    <mergeCell ref="AL10:AN10"/>
    <mergeCell ref="AL11:AN11"/>
    <mergeCell ref="AO10:AQ10"/>
    <mergeCell ref="AO11:AQ11"/>
    <mergeCell ref="AO13:AQ13"/>
    <mergeCell ref="AO12:AQ12"/>
    <mergeCell ref="AO14:AQ14"/>
    <mergeCell ref="AS13:AU13"/>
    <mergeCell ref="AX19:AY19"/>
    <mergeCell ref="V50:Z50"/>
    <mergeCell ref="V51:Z51"/>
    <mergeCell ref="B50:F50"/>
    <mergeCell ref="B51:F51"/>
    <mergeCell ref="C47:F47"/>
    <mergeCell ref="B46:F46"/>
    <mergeCell ref="B45:F45"/>
    <mergeCell ref="B48:F48"/>
    <mergeCell ref="B49:F49"/>
    <mergeCell ref="Q50:U50"/>
    <mergeCell ref="Q51:U51"/>
    <mergeCell ref="G50:K50"/>
    <mergeCell ref="G51:K51"/>
    <mergeCell ref="L45:P45"/>
    <mergeCell ref="L46:P46"/>
    <mergeCell ref="L47:P47"/>
    <mergeCell ref="L48:P48"/>
    <mergeCell ref="L49:P49"/>
    <mergeCell ref="L50:P50"/>
    <mergeCell ref="L51:P51"/>
    <mergeCell ref="V49:Z49"/>
    <mergeCell ref="Q45:U45"/>
    <mergeCell ref="Q46:U46"/>
    <mergeCell ref="Q47:U47"/>
    <mergeCell ref="Q48:U48"/>
    <mergeCell ref="Q49:U49"/>
    <mergeCell ref="B44:F44"/>
    <mergeCell ref="G44:K44"/>
    <mergeCell ref="L44:P44"/>
    <mergeCell ref="Q44:U44"/>
    <mergeCell ref="G45:K45"/>
    <mergeCell ref="G46:K46"/>
    <mergeCell ref="G47:K47"/>
    <mergeCell ref="G48:K48"/>
    <mergeCell ref="G49:K49"/>
    <mergeCell ref="G8:Z10"/>
    <mergeCell ref="B36:Z37"/>
    <mergeCell ref="V45:Z45"/>
    <mergeCell ref="V46:Z46"/>
    <mergeCell ref="V47:Z47"/>
    <mergeCell ref="B24:C24"/>
    <mergeCell ref="V20:Z20"/>
    <mergeCell ref="Q20:U20"/>
    <mergeCell ref="L20:P20"/>
    <mergeCell ref="J20:K20"/>
    <mergeCell ref="D20:I20"/>
    <mergeCell ref="C16:Z16"/>
    <mergeCell ref="L26:P26"/>
    <mergeCell ref="L25:P25"/>
    <mergeCell ref="L24:P24"/>
    <mergeCell ref="L23:P23"/>
    <mergeCell ref="V22:Z22"/>
    <mergeCell ref="Q22:U22"/>
    <mergeCell ref="L22:P22"/>
    <mergeCell ref="V28:Z28"/>
    <mergeCell ref="B33:D33"/>
    <mergeCell ref="B23:C23"/>
    <mergeCell ref="L34:P34"/>
    <mergeCell ref="J26:K26"/>
    <mergeCell ref="AE16:AG16"/>
    <mergeCell ref="AE17:AG17"/>
    <mergeCell ref="AE21:AG21"/>
    <mergeCell ref="V21:Z21"/>
    <mergeCell ref="Q21:U21"/>
    <mergeCell ref="L21:P21"/>
    <mergeCell ref="AB15:AB17"/>
    <mergeCell ref="AE19:AG19"/>
    <mergeCell ref="AE15:AG15"/>
    <mergeCell ref="AB19:AB21"/>
    <mergeCell ref="AC21:AD21"/>
    <mergeCell ref="AC20:AD20"/>
    <mergeCell ref="AC19:AD19"/>
    <mergeCell ref="V48:Z48"/>
    <mergeCell ref="B38:F39"/>
    <mergeCell ref="G38:K39"/>
    <mergeCell ref="R39:V39"/>
    <mergeCell ref="B34:D34"/>
    <mergeCell ref="B28:C28"/>
    <mergeCell ref="B27:C27"/>
    <mergeCell ref="B26:C26"/>
    <mergeCell ref="B25:C25"/>
    <mergeCell ref="B31:B32"/>
    <mergeCell ref="E33:K33"/>
    <mergeCell ref="E34:K34"/>
    <mergeCell ref="V33:Z33"/>
    <mergeCell ref="Q33:U33"/>
    <mergeCell ref="L33:P33"/>
    <mergeCell ref="V34:Z34"/>
    <mergeCell ref="Q34:U34"/>
    <mergeCell ref="L28:P28"/>
    <mergeCell ref="L27:P27"/>
    <mergeCell ref="V44:Z44"/>
    <mergeCell ref="Q25:U25"/>
    <mergeCell ref="V27:Z27"/>
    <mergeCell ref="V26:Z26"/>
    <mergeCell ref="V25:Z25"/>
    <mergeCell ref="BB16:BD16"/>
    <mergeCell ref="AZ20:BA20"/>
    <mergeCell ref="AZ19:BA19"/>
    <mergeCell ref="AZ18:BA18"/>
    <mergeCell ref="AZ17:BA17"/>
    <mergeCell ref="AZ16:BA16"/>
    <mergeCell ref="AZ21:BA21"/>
    <mergeCell ref="BB17:BD17"/>
    <mergeCell ref="BB18:BD18"/>
    <mergeCell ref="BB21:BD21"/>
    <mergeCell ref="BE18:BG18"/>
    <mergeCell ref="BB19:BD19"/>
    <mergeCell ref="BE19:BG19"/>
    <mergeCell ref="BB20:BD20"/>
    <mergeCell ref="BE20:BG20"/>
    <mergeCell ref="BE17:BG17"/>
    <mergeCell ref="BY25:CA25"/>
    <mergeCell ref="BT27:BV27"/>
    <mergeCell ref="BX16:CA16"/>
    <mergeCell ref="BT21:BV21"/>
    <mergeCell ref="BT17:BV20"/>
    <mergeCell ref="BY24:CA24"/>
    <mergeCell ref="BY23:CA23"/>
    <mergeCell ref="BY22:CA22"/>
    <mergeCell ref="BY21:CA21"/>
    <mergeCell ref="BY20:CA20"/>
    <mergeCell ref="BY19:CA19"/>
    <mergeCell ref="BY18:CA18"/>
    <mergeCell ref="BY17:CA17"/>
    <mergeCell ref="BQ17:BS17"/>
    <mergeCell ref="BQ18:BS18"/>
    <mergeCell ref="BQ19:BS19"/>
    <mergeCell ref="BQ20:BS20"/>
    <mergeCell ref="BQ21:BS21"/>
    <mergeCell ref="AX27:BA27"/>
    <mergeCell ref="AX25:BA25"/>
    <mergeCell ref="AX26:BA26"/>
    <mergeCell ref="BB26:BE26"/>
    <mergeCell ref="BN25:BN27"/>
    <mergeCell ref="BO27:BP27"/>
    <mergeCell ref="BO26:BP26"/>
    <mergeCell ref="BO25:BP25"/>
    <mergeCell ref="BN24:BV24"/>
    <mergeCell ref="BT25:BV25"/>
    <mergeCell ref="BT26:BV26"/>
    <mergeCell ref="BQ27:BS27"/>
    <mergeCell ref="BQ26:BS26"/>
    <mergeCell ref="BQ25:BS25"/>
  </mergeCells>
  <phoneticPr fontId="1"/>
  <dataValidations count="3">
    <dataValidation type="list" allowBlank="1" showInputMessage="1" showErrorMessage="1" sqref="B34:D34 B21:B28 J21:J28" xr:uid="{00000000-0002-0000-0000-000000000000}">
      <formula1>$AB$3:$AB$4</formula1>
    </dataValidation>
    <dataValidation type="list" allowBlank="1" showInputMessage="1" showErrorMessage="1" sqref="D21:D28" xr:uid="{00000000-0002-0000-0000-000001000000}">
      <formula1>$AC$2:$AC$5</formula1>
    </dataValidation>
    <dataValidation type="list" allowBlank="1" showInputMessage="1" showErrorMessage="1" sqref="E34" xr:uid="{ECD26381-8186-47C0-808D-2BBB8D2D711D}">
      <formula1>$AC$49:$AC$52</formula1>
    </dataValidation>
  </dataValidations>
  <pageMargins left="0.51181102362204722" right="0.39370078740157483" top="0.39370078740157483" bottom="0.39370078740157483"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14"/>
  <sheetViews>
    <sheetView view="pageBreakPreview" zoomScaleNormal="100" zoomScaleSheetLayoutView="100" workbookViewId="0">
      <selection activeCell="AG117" sqref="AG117"/>
    </sheetView>
  </sheetViews>
  <sheetFormatPr defaultColWidth="3.5" defaultRowHeight="15" customHeight="1" x14ac:dyDescent="0.15"/>
  <cols>
    <col min="1" max="16384" width="3.5" style="1"/>
  </cols>
  <sheetData>
    <row r="1" spans="1:14" ht="15" customHeight="1" x14ac:dyDescent="0.15">
      <c r="A1" s="61" t="s">
        <v>153</v>
      </c>
    </row>
    <row r="2" spans="1:14" ht="15" customHeight="1" x14ac:dyDescent="0.15">
      <c r="A2" s="61"/>
    </row>
    <row r="3" spans="1:14" ht="15" customHeight="1" x14ac:dyDescent="0.15">
      <c r="A3" s="62" t="s">
        <v>154</v>
      </c>
      <c r="N3" s="62" t="s">
        <v>155</v>
      </c>
    </row>
    <row r="30" spans="1:25" ht="15" customHeight="1" x14ac:dyDescent="0.15">
      <c r="A30" s="585" t="s">
        <v>6</v>
      </c>
      <c r="B30" s="585"/>
      <c r="C30" s="386" t="s">
        <v>128</v>
      </c>
      <c r="D30" s="386"/>
      <c r="E30" s="386"/>
      <c r="F30" s="386"/>
      <c r="G30" s="386"/>
      <c r="H30" s="585" t="s">
        <v>5</v>
      </c>
      <c r="I30" s="585"/>
      <c r="J30" s="386" t="s">
        <v>7</v>
      </c>
      <c r="K30" s="386"/>
      <c r="L30" s="386"/>
      <c r="M30" s="386"/>
      <c r="N30" s="386" t="s">
        <v>8</v>
      </c>
      <c r="O30" s="386"/>
      <c r="P30" s="386"/>
      <c r="Q30" s="386"/>
      <c r="R30" s="386" t="s">
        <v>9</v>
      </c>
      <c r="S30" s="386"/>
      <c r="T30" s="386"/>
      <c r="U30" s="386"/>
      <c r="V30" s="386" t="s">
        <v>10</v>
      </c>
      <c r="W30" s="386"/>
      <c r="X30" s="386"/>
      <c r="Y30" s="386"/>
    </row>
    <row r="31" spans="1:25" ht="15" customHeight="1" x14ac:dyDescent="0.15">
      <c r="A31" s="232" t="s">
        <v>144</v>
      </c>
      <c r="B31" s="232"/>
      <c r="C31" s="583" t="s">
        <v>150</v>
      </c>
      <c r="D31" s="583"/>
      <c r="E31" s="583"/>
      <c r="F31" s="583"/>
      <c r="G31" s="583"/>
      <c r="H31" s="232" t="s">
        <v>0</v>
      </c>
      <c r="I31" s="232"/>
      <c r="J31" s="584"/>
      <c r="K31" s="584"/>
      <c r="L31" s="584"/>
      <c r="M31" s="584"/>
      <c r="N31" s="584"/>
      <c r="O31" s="584"/>
      <c r="P31" s="584"/>
      <c r="Q31" s="584"/>
      <c r="R31" s="584"/>
      <c r="S31" s="584"/>
      <c r="T31" s="584"/>
      <c r="U31" s="584"/>
      <c r="V31" s="584"/>
      <c r="W31" s="584"/>
      <c r="X31" s="584"/>
      <c r="Y31" s="584"/>
    </row>
    <row r="32" spans="1:25" s="66" customFormat="1" ht="15" customHeight="1" x14ac:dyDescent="0.15">
      <c r="A32" s="63"/>
      <c r="B32" s="63"/>
      <c r="C32" s="64"/>
      <c r="D32" s="64"/>
      <c r="E32" s="64"/>
      <c r="F32" s="64"/>
      <c r="G32" s="64"/>
      <c r="H32" s="63"/>
      <c r="I32" s="63"/>
      <c r="J32" s="65"/>
      <c r="K32" s="65"/>
      <c r="L32" s="65"/>
      <c r="M32" s="65"/>
      <c r="N32" s="65"/>
      <c r="O32" s="65"/>
      <c r="P32" s="65"/>
      <c r="Q32" s="65"/>
      <c r="R32" s="65"/>
      <c r="S32" s="65"/>
      <c r="T32" s="65"/>
      <c r="U32" s="65"/>
      <c r="V32" s="65"/>
      <c r="W32" s="65"/>
      <c r="X32" s="65"/>
      <c r="Y32" s="65"/>
    </row>
    <row r="33" spans="1:26" ht="15" customHeight="1" x14ac:dyDescent="0.15">
      <c r="A33" s="586" t="s">
        <v>156</v>
      </c>
      <c r="B33" s="586"/>
      <c r="C33" s="586"/>
      <c r="D33" s="586"/>
      <c r="E33" s="586"/>
      <c r="F33" s="586"/>
      <c r="G33" s="586"/>
      <c r="H33" s="586"/>
      <c r="I33" s="586"/>
      <c r="J33" s="586"/>
      <c r="K33" s="586"/>
      <c r="L33" s="586"/>
      <c r="M33" s="586"/>
      <c r="N33" s="586" t="s">
        <v>157</v>
      </c>
      <c r="O33" s="586"/>
      <c r="P33" s="586"/>
      <c r="Q33" s="586"/>
      <c r="R33" s="586"/>
      <c r="S33" s="586"/>
      <c r="T33" s="586"/>
      <c r="U33" s="586"/>
      <c r="V33" s="586"/>
      <c r="W33" s="586"/>
      <c r="X33" s="586"/>
      <c r="Y33" s="586"/>
      <c r="Z33" s="586"/>
    </row>
    <row r="34" spans="1:26" ht="15" customHeight="1" x14ac:dyDescent="0.15">
      <c r="A34" s="582" t="s">
        <v>166</v>
      </c>
      <c r="B34" s="582"/>
      <c r="C34" s="582"/>
      <c r="D34" s="582"/>
      <c r="E34" s="582"/>
      <c r="F34" s="582"/>
      <c r="G34" s="582"/>
      <c r="H34" s="582"/>
      <c r="I34" s="582"/>
      <c r="J34" s="582"/>
      <c r="K34" s="582"/>
      <c r="L34" s="582"/>
      <c r="M34" s="582"/>
      <c r="N34" s="582" t="s">
        <v>169</v>
      </c>
      <c r="O34" s="582"/>
      <c r="P34" s="582"/>
      <c r="Q34" s="582"/>
      <c r="R34" s="582"/>
      <c r="S34" s="582"/>
      <c r="T34" s="582"/>
      <c r="U34" s="582"/>
      <c r="V34" s="582"/>
      <c r="W34" s="582"/>
      <c r="X34" s="582"/>
      <c r="Y34" s="582"/>
      <c r="Z34" s="582"/>
    </row>
    <row r="35" spans="1:26" ht="15" customHeight="1" x14ac:dyDescent="0.15">
      <c r="A35" s="582" t="s">
        <v>167</v>
      </c>
      <c r="B35" s="582"/>
      <c r="C35" s="582"/>
      <c r="D35" s="582"/>
      <c r="E35" s="582"/>
      <c r="F35" s="582"/>
      <c r="G35" s="582"/>
      <c r="H35" s="582"/>
      <c r="I35" s="582"/>
      <c r="J35" s="582"/>
      <c r="K35" s="582"/>
      <c r="L35" s="582"/>
      <c r="M35" s="582"/>
      <c r="N35" s="582" t="s">
        <v>167</v>
      </c>
      <c r="O35" s="582"/>
      <c r="P35" s="582"/>
      <c r="Q35" s="582"/>
      <c r="R35" s="582"/>
      <c r="S35" s="582"/>
      <c r="T35" s="582"/>
      <c r="U35" s="582"/>
      <c r="V35" s="582"/>
      <c r="W35" s="582"/>
      <c r="X35" s="582"/>
      <c r="Y35" s="582"/>
      <c r="Z35" s="582"/>
    </row>
    <row r="36" spans="1:26" ht="15" customHeight="1" x14ac:dyDescent="0.15">
      <c r="A36" s="582" t="s">
        <v>158</v>
      </c>
      <c r="B36" s="582"/>
      <c r="C36" s="582"/>
      <c r="D36" s="582"/>
      <c r="E36" s="582"/>
      <c r="F36" s="582"/>
      <c r="G36" s="582"/>
      <c r="H36" s="582"/>
      <c r="I36" s="582"/>
      <c r="J36" s="582"/>
      <c r="K36" s="582"/>
      <c r="L36" s="582"/>
      <c r="M36" s="582"/>
      <c r="N36" s="582" t="s">
        <v>158</v>
      </c>
      <c r="O36" s="582"/>
      <c r="P36" s="582"/>
      <c r="Q36" s="582"/>
      <c r="R36" s="582"/>
      <c r="S36" s="582"/>
      <c r="T36" s="582"/>
      <c r="U36" s="582"/>
      <c r="V36" s="582"/>
      <c r="W36" s="582"/>
      <c r="X36" s="582"/>
      <c r="Y36" s="582"/>
      <c r="Z36" s="582"/>
    </row>
    <row r="37" spans="1:26" ht="6.75" customHeight="1" x14ac:dyDescent="0.15">
      <c r="A37" s="582"/>
      <c r="B37" s="582"/>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row>
    <row r="38" spans="1:26" ht="15" customHeight="1" x14ac:dyDescent="0.15">
      <c r="A38" s="581" t="s">
        <v>159</v>
      </c>
      <c r="B38" s="581"/>
      <c r="C38" s="581"/>
      <c r="D38" s="581"/>
      <c r="E38" s="581"/>
      <c r="F38" s="581"/>
      <c r="G38" s="581"/>
      <c r="H38" s="581"/>
      <c r="I38" s="581"/>
      <c r="J38" s="581"/>
      <c r="K38" s="581"/>
      <c r="L38" s="581"/>
      <c r="M38" s="581"/>
      <c r="N38" s="581" t="s">
        <v>163</v>
      </c>
      <c r="O38" s="581"/>
      <c r="P38" s="581"/>
      <c r="Q38" s="581"/>
      <c r="R38" s="581"/>
      <c r="S38" s="581"/>
      <c r="T38" s="581"/>
      <c r="U38" s="581"/>
      <c r="V38" s="581"/>
      <c r="W38" s="581"/>
      <c r="X38" s="581"/>
      <c r="Y38" s="581"/>
      <c r="Z38" s="581"/>
    </row>
    <row r="39" spans="1:26" ht="15" customHeight="1" x14ac:dyDescent="0.15">
      <c r="A39" s="581" t="s">
        <v>160</v>
      </c>
      <c r="B39" s="581"/>
      <c r="C39" s="581"/>
      <c r="D39" s="581"/>
      <c r="E39" s="581"/>
      <c r="F39" s="581"/>
      <c r="G39" s="581"/>
      <c r="H39" s="581"/>
      <c r="I39" s="581"/>
      <c r="J39" s="581"/>
      <c r="K39" s="581"/>
      <c r="L39" s="581"/>
      <c r="M39" s="581"/>
      <c r="N39" s="581" t="s">
        <v>164</v>
      </c>
      <c r="O39" s="581"/>
      <c r="P39" s="581"/>
      <c r="Q39" s="581"/>
      <c r="R39" s="581"/>
      <c r="S39" s="581"/>
      <c r="T39" s="581"/>
      <c r="U39" s="581"/>
      <c r="V39" s="581"/>
      <c r="W39" s="581"/>
      <c r="X39" s="581"/>
      <c r="Y39" s="581"/>
      <c r="Z39" s="581"/>
    </row>
    <row r="40" spans="1:26" ht="15" customHeight="1" x14ac:dyDescent="0.15">
      <c r="A40" s="581" t="s">
        <v>161</v>
      </c>
      <c r="B40" s="581"/>
      <c r="C40" s="581"/>
      <c r="D40" s="581"/>
      <c r="E40" s="581"/>
      <c r="F40" s="581"/>
      <c r="G40" s="581"/>
      <c r="H40" s="581"/>
      <c r="I40" s="581"/>
      <c r="J40" s="581"/>
      <c r="K40" s="581"/>
      <c r="L40" s="581"/>
      <c r="M40" s="581"/>
      <c r="N40" s="581" t="s">
        <v>165</v>
      </c>
      <c r="O40" s="581"/>
      <c r="P40" s="581"/>
      <c r="Q40" s="581"/>
      <c r="R40" s="581"/>
      <c r="S40" s="581"/>
      <c r="T40" s="581"/>
      <c r="U40" s="581"/>
      <c r="V40" s="581"/>
      <c r="W40" s="581"/>
      <c r="X40" s="581"/>
      <c r="Y40" s="581"/>
      <c r="Z40" s="581"/>
    </row>
    <row r="41" spans="1:26" ht="15" customHeight="1" x14ac:dyDescent="0.15">
      <c r="A41" s="581" t="s">
        <v>162</v>
      </c>
      <c r="B41" s="581"/>
      <c r="C41" s="581"/>
      <c r="D41" s="581"/>
      <c r="E41" s="581"/>
      <c r="F41" s="581"/>
      <c r="G41" s="581"/>
      <c r="H41" s="581"/>
      <c r="I41" s="581"/>
      <c r="J41" s="581"/>
      <c r="K41" s="581"/>
      <c r="L41" s="581"/>
      <c r="M41" s="581"/>
      <c r="N41" s="581" t="s">
        <v>162</v>
      </c>
      <c r="O41" s="581"/>
      <c r="P41" s="581"/>
      <c r="Q41" s="581"/>
      <c r="R41" s="581"/>
      <c r="S41" s="581"/>
      <c r="T41" s="581"/>
      <c r="U41" s="581"/>
      <c r="V41" s="581"/>
      <c r="W41" s="581"/>
      <c r="X41" s="581"/>
      <c r="Y41" s="581"/>
      <c r="Z41" s="581"/>
    </row>
    <row r="42" spans="1:26" ht="15" customHeight="1" x14ac:dyDescent="0.15">
      <c r="A42" s="581" t="s">
        <v>168</v>
      </c>
      <c r="B42" s="581"/>
      <c r="C42" s="581"/>
      <c r="D42" s="581"/>
      <c r="E42" s="581"/>
      <c r="F42" s="581"/>
      <c r="G42" s="581"/>
      <c r="H42" s="581"/>
      <c r="I42" s="581"/>
      <c r="J42" s="581"/>
      <c r="K42" s="581"/>
      <c r="L42" s="581"/>
      <c r="M42" s="581"/>
      <c r="N42" s="581" t="s">
        <v>170</v>
      </c>
      <c r="O42" s="581"/>
      <c r="P42" s="581"/>
      <c r="Q42" s="581"/>
      <c r="R42" s="581"/>
      <c r="S42" s="581"/>
      <c r="T42" s="581"/>
      <c r="U42" s="581"/>
      <c r="V42" s="581"/>
      <c r="W42" s="581"/>
      <c r="X42" s="581"/>
      <c r="Y42" s="581"/>
      <c r="Z42" s="581"/>
    </row>
    <row r="43" spans="1:26" ht="15" customHeight="1" x14ac:dyDescent="0.15">
      <c r="A43" s="582"/>
      <c r="B43" s="582"/>
      <c r="C43" s="582"/>
      <c r="D43" s="582"/>
      <c r="E43" s="582"/>
      <c r="F43" s="582"/>
      <c r="G43" s="582"/>
      <c r="H43" s="582"/>
      <c r="I43" s="582"/>
      <c r="J43" s="582"/>
      <c r="K43" s="582"/>
      <c r="L43" s="582"/>
      <c r="M43" s="582"/>
      <c r="N43" s="582"/>
      <c r="O43" s="582"/>
      <c r="P43" s="582"/>
      <c r="Q43" s="582"/>
      <c r="R43" s="582"/>
      <c r="S43" s="582"/>
      <c r="T43" s="582"/>
      <c r="U43" s="582"/>
      <c r="V43" s="582"/>
      <c r="W43" s="582"/>
      <c r="X43" s="582"/>
      <c r="Y43" s="582"/>
      <c r="Z43" s="582"/>
    </row>
    <row r="44" spans="1:26" ht="15" customHeight="1" x14ac:dyDescent="0.15">
      <c r="A44" s="582"/>
      <c r="B44" s="582"/>
      <c r="C44" s="582"/>
      <c r="D44" s="582"/>
      <c r="E44" s="582"/>
      <c r="F44" s="582"/>
      <c r="G44" s="582"/>
      <c r="H44" s="582"/>
      <c r="I44" s="582"/>
      <c r="J44" s="582"/>
      <c r="K44" s="582"/>
      <c r="L44" s="582"/>
      <c r="M44" s="582"/>
      <c r="N44" s="582"/>
      <c r="O44" s="582"/>
      <c r="P44" s="582"/>
      <c r="Q44" s="582"/>
      <c r="R44" s="582"/>
      <c r="S44" s="582"/>
      <c r="T44" s="582"/>
      <c r="U44" s="582"/>
      <c r="V44" s="582"/>
      <c r="W44" s="582"/>
      <c r="X44" s="582"/>
      <c r="Y44" s="582"/>
      <c r="Z44" s="582"/>
    </row>
    <row r="45" spans="1:26" ht="15" customHeight="1" x14ac:dyDescent="0.15">
      <c r="A45" s="581" t="s">
        <v>171</v>
      </c>
      <c r="B45" s="581"/>
      <c r="C45" s="581"/>
      <c r="D45" s="581"/>
      <c r="E45" s="581"/>
      <c r="F45" s="581"/>
      <c r="G45" s="581"/>
      <c r="H45" s="581"/>
      <c r="I45" s="581"/>
      <c r="J45" s="581"/>
      <c r="K45" s="581"/>
      <c r="L45" s="581"/>
      <c r="M45" s="581"/>
      <c r="N45" s="581"/>
      <c r="O45" s="581"/>
      <c r="P45" s="581"/>
      <c r="Q45" s="581"/>
      <c r="R45" s="581"/>
      <c r="S45" s="581"/>
      <c r="T45" s="581"/>
      <c r="U45" s="581"/>
      <c r="V45" s="581"/>
      <c r="W45" s="581"/>
      <c r="X45" s="581"/>
      <c r="Y45" s="581"/>
      <c r="Z45" s="581"/>
    </row>
    <row r="46" spans="1:26" ht="15" customHeight="1" x14ac:dyDescent="0.15">
      <c r="A46" s="582"/>
      <c r="B46" s="582"/>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row>
    <row r="47" spans="1:26" ht="15" customHeight="1" x14ac:dyDescent="0.15">
      <c r="A47" s="581" t="s">
        <v>172</v>
      </c>
      <c r="B47" s="581"/>
      <c r="C47" s="581"/>
      <c r="D47" s="581"/>
      <c r="E47" s="581"/>
      <c r="F47" s="581"/>
      <c r="G47" s="581"/>
      <c r="H47" s="581"/>
      <c r="I47" s="581"/>
      <c r="J47" s="581"/>
      <c r="K47" s="581"/>
      <c r="L47" s="581"/>
      <c r="M47" s="581"/>
      <c r="N47" s="581"/>
      <c r="O47" s="581"/>
      <c r="P47" s="581"/>
      <c r="Q47" s="581"/>
      <c r="R47" s="581"/>
      <c r="S47" s="581"/>
      <c r="T47" s="581"/>
      <c r="U47" s="581"/>
      <c r="V47" s="581"/>
      <c r="W47" s="581"/>
      <c r="X47" s="581"/>
      <c r="Y47" s="581"/>
      <c r="Z47" s="581"/>
    </row>
    <row r="48" spans="1:26" ht="15" customHeight="1" x14ac:dyDescent="0.15">
      <c r="A48" s="581"/>
      <c r="B48" s="581"/>
      <c r="C48" s="581"/>
      <c r="D48" s="581"/>
      <c r="E48" s="581"/>
      <c r="F48" s="581"/>
      <c r="G48" s="581"/>
      <c r="H48" s="581"/>
      <c r="I48" s="581"/>
      <c r="J48" s="581"/>
      <c r="K48" s="581"/>
      <c r="L48" s="581"/>
      <c r="M48" s="581"/>
      <c r="N48" s="581"/>
      <c r="O48" s="581"/>
      <c r="P48" s="581"/>
      <c r="Q48" s="581"/>
      <c r="R48" s="581"/>
      <c r="S48" s="581"/>
      <c r="T48" s="581"/>
      <c r="U48" s="581"/>
      <c r="V48" s="581"/>
      <c r="W48" s="581"/>
      <c r="X48" s="581"/>
      <c r="Y48" s="581"/>
      <c r="Z48" s="581"/>
    </row>
    <row r="49" spans="1:26" ht="15" customHeight="1" x14ac:dyDescent="0.15">
      <c r="A49" s="581"/>
      <c r="B49" s="581"/>
      <c r="C49" s="581"/>
      <c r="D49" s="581"/>
      <c r="E49" s="581"/>
      <c r="F49" s="581"/>
      <c r="G49" s="581"/>
      <c r="H49" s="581"/>
      <c r="I49" s="581"/>
      <c r="J49" s="581"/>
      <c r="K49" s="581"/>
      <c r="L49" s="581"/>
      <c r="M49" s="581"/>
      <c r="N49" s="581"/>
      <c r="O49" s="581"/>
      <c r="P49" s="581"/>
      <c r="Q49" s="581"/>
      <c r="R49" s="581"/>
      <c r="S49" s="581"/>
      <c r="T49" s="581"/>
      <c r="U49" s="581"/>
      <c r="V49" s="581"/>
      <c r="W49" s="581"/>
      <c r="X49" s="581"/>
      <c r="Y49" s="581"/>
      <c r="Z49" s="581"/>
    </row>
    <row r="50" spans="1:26" ht="15" customHeight="1" x14ac:dyDescent="0.15">
      <c r="A50" s="581" t="s">
        <v>173</v>
      </c>
      <c r="B50" s="581"/>
      <c r="C50" s="581"/>
      <c r="D50" s="581"/>
      <c r="E50" s="581"/>
      <c r="F50" s="581"/>
      <c r="G50" s="581"/>
      <c r="H50" s="581"/>
      <c r="I50" s="581"/>
      <c r="J50" s="581"/>
      <c r="K50" s="581"/>
      <c r="L50" s="581"/>
      <c r="M50" s="581"/>
      <c r="N50" s="581"/>
      <c r="O50" s="581"/>
      <c r="P50" s="581"/>
      <c r="Q50" s="581"/>
      <c r="R50" s="581"/>
      <c r="S50" s="581"/>
      <c r="T50" s="581"/>
      <c r="U50" s="581"/>
      <c r="V50" s="581"/>
      <c r="W50" s="581"/>
      <c r="X50" s="581"/>
      <c r="Y50" s="581"/>
      <c r="Z50" s="581"/>
    </row>
    <row r="51" spans="1:26" ht="15" customHeight="1" x14ac:dyDescent="0.15">
      <c r="A51" s="581"/>
      <c r="B51" s="581"/>
      <c r="C51" s="581"/>
      <c r="D51" s="581"/>
      <c r="E51" s="581"/>
      <c r="F51" s="581"/>
      <c r="G51" s="581"/>
      <c r="H51" s="581"/>
      <c r="I51" s="581"/>
      <c r="J51" s="581"/>
      <c r="K51" s="581"/>
      <c r="L51" s="581"/>
      <c r="M51" s="581"/>
      <c r="N51" s="581"/>
      <c r="O51" s="581"/>
      <c r="P51" s="581"/>
      <c r="Q51" s="581"/>
      <c r="R51" s="581"/>
      <c r="S51" s="581"/>
      <c r="T51" s="581"/>
      <c r="U51" s="581"/>
      <c r="V51" s="581"/>
      <c r="W51" s="581"/>
      <c r="X51" s="581"/>
      <c r="Y51" s="581"/>
      <c r="Z51" s="581"/>
    </row>
    <row r="52" spans="1:26" ht="15" customHeight="1" x14ac:dyDescent="0.15">
      <c r="A52" s="581"/>
      <c r="B52" s="581"/>
      <c r="C52" s="581"/>
      <c r="D52" s="581"/>
      <c r="E52" s="581"/>
      <c r="F52" s="581"/>
      <c r="G52" s="581"/>
      <c r="H52" s="581"/>
      <c r="I52" s="581"/>
      <c r="J52" s="581"/>
      <c r="K52" s="581"/>
      <c r="L52" s="581"/>
      <c r="M52" s="581"/>
      <c r="N52" s="581"/>
      <c r="O52" s="581"/>
      <c r="P52" s="581"/>
      <c r="Q52" s="581"/>
      <c r="R52" s="581"/>
      <c r="S52" s="581"/>
      <c r="T52" s="581"/>
      <c r="U52" s="581"/>
      <c r="V52" s="581"/>
      <c r="W52" s="581"/>
      <c r="X52" s="581"/>
      <c r="Y52" s="581"/>
      <c r="Z52" s="581"/>
    </row>
    <row r="53" spans="1:26" ht="15" customHeight="1" x14ac:dyDescent="0.15">
      <c r="A53" s="581"/>
      <c r="B53" s="581"/>
      <c r="C53" s="581"/>
      <c r="D53" s="581"/>
      <c r="E53" s="581"/>
      <c r="F53" s="581"/>
      <c r="G53" s="581"/>
      <c r="H53" s="581"/>
      <c r="I53" s="581"/>
      <c r="J53" s="581"/>
      <c r="K53" s="581"/>
      <c r="L53" s="581"/>
      <c r="M53" s="581"/>
      <c r="N53" s="581"/>
      <c r="O53" s="581"/>
      <c r="P53" s="581"/>
      <c r="Q53" s="581"/>
      <c r="R53" s="581"/>
      <c r="S53" s="581"/>
      <c r="T53" s="581"/>
      <c r="U53" s="581"/>
      <c r="V53" s="581"/>
      <c r="W53" s="581"/>
      <c r="X53" s="581"/>
      <c r="Y53" s="581"/>
      <c r="Z53" s="581"/>
    </row>
    <row r="54" spans="1:26" ht="15" customHeight="1" x14ac:dyDescent="0.15">
      <c r="A54" s="581"/>
      <c r="B54" s="581"/>
      <c r="C54" s="581"/>
      <c r="D54" s="581"/>
      <c r="E54" s="581"/>
      <c r="F54" s="581"/>
      <c r="G54" s="581"/>
      <c r="H54" s="581"/>
      <c r="I54" s="581"/>
      <c r="J54" s="581"/>
      <c r="K54" s="581"/>
      <c r="L54" s="581"/>
      <c r="M54" s="581"/>
      <c r="N54" s="581"/>
      <c r="O54" s="581"/>
      <c r="P54" s="581"/>
      <c r="Q54" s="581"/>
      <c r="R54" s="581"/>
      <c r="S54" s="581"/>
      <c r="T54" s="581"/>
      <c r="U54" s="581"/>
      <c r="V54" s="581"/>
      <c r="W54" s="581"/>
      <c r="X54" s="581"/>
      <c r="Y54" s="581"/>
      <c r="Z54" s="581"/>
    </row>
    <row r="55" spans="1:26" ht="15" customHeight="1" x14ac:dyDescent="0.15">
      <c r="A55" s="581"/>
      <c r="B55" s="581"/>
      <c r="C55" s="581"/>
      <c r="D55" s="581"/>
      <c r="E55" s="581"/>
      <c r="F55" s="581"/>
      <c r="G55" s="581"/>
      <c r="H55" s="581"/>
      <c r="I55" s="581"/>
      <c r="J55" s="581"/>
      <c r="K55" s="581"/>
      <c r="L55" s="581"/>
      <c r="M55" s="581"/>
      <c r="N55" s="581"/>
      <c r="O55" s="581"/>
      <c r="P55" s="581"/>
      <c r="Q55" s="581"/>
      <c r="R55" s="581"/>
      <c r="S55" s="581"/>
      <c r="T55" s="581"/>
      <c r="U55" s="581"/>
      <c r="V55" s="581"/>
      <c r="W55" s="581"/>
      <c r="X55" s="581"/>
      <c r="Y55" s="581"/>
      <c r="Z55" s="581"/>
    </row>
    <row r="56" spans="1:26" ht="15" customHeight="1" x14ac:dyDescent="0.15">
      <c r="A56" s="581"/>
      <c r="B56" s="581"/>
      <c r="C56" s="581"/>
      <c r="D56" s="581"/>
      <c r="E56" s="581"/>
      <c r="F56" s="581"/>
      <c r="G56" s="581"/>
      <c r="H56" s="581"/>
      <c r="I56" s="581"/>
      <c r="J56" s="581"/>
      <c r="K56" s="581"/>
      <c r="L56" s="581"/>
      <c r="M56" s="581"/>
      <c r="N56" s="581"/>
      <c r="O56" s="581"/>
      <c r="P56" s="581"/>
      <c r="Q56" s="581"/>
      <c r="R56" s="581"/>
      <c r="S56" s="581"/>
      <c r="T56" s="581"/>
      <c r="U56" s="581"/>
      <c r="V56" s="581"/>
      <c r="W56" s="581"/>
      <c r="X56" s="581"/>
      <c r="Y56" s="581"/>
      <c r="Z56" s="581"/>
    </row>
    <row r="57" spans="1:26" ht="15" customHeight="1" x14ac:dyDescent="0.15">
      <c r="A57" s="581"/>
      <c r="B57" s="581"/>
      <c r="C57" s="581"/>
      <c r="D57" s="581"/>
      <c r="E57" s="581"/>
      <c r="F57" s="581"/>
      <c r="G57" s="581"/>
      <c r="H57" s="581"/>
      <c r="I57" s="581"/>
      <c r="J57" s="581"/>
      <c r="K57" s="581"/>
      <c r="L57" s="581"/>
      <c r="M57" s="581"/>
      <c r="N57" s="581"/>
      <c r="O57" s="581"/>
      <c r="P57" s="581"/>
      <c r="Q57" s="581"/>
      <c r="R57" s="581"/>
      <c r="S57" s="581"/>
      <c r="T57" s="581"/>
      <c r="U57" s="581"/>
      <c r="V57" s="581"/>
      <c r="W57" s="581"/>
      <c r="X57" s="581"/>
      <c r="Y57" s="581"/>
      <c r="Z57" s="581"/>
    </row>
    <row r="58" spans="1:26" ht="15" customHeight="1" x14ac:dyDescent="0.15">
      <c r="A58" s="61" t="s">
        <v>149</v>
      </c>
    </row>
    <row r="81" spans="1:26" ht="15" customHeight="1" x14ac:dyDescent="0.15">
      <c r="A81" s="585" t="s">
        <v>6</v>
      </c>
      <c r="B81" s="585"/>
      <c r="C81" s="386" t="s">
        <v>128</v>
      </c>
      <c r="D81" s="386"/>
      <c r="E81" s="386"/>
      <c r="F81" s="386"/>
      <c r="G81" s="386"/>
      <c r="H81" s="585" t="s">
        <v>5</v>
      </c>
      <c r="I81" s="585"/>
      <c r="J81" s="386" t="s">
        <v>7</v>
      </c>
      <c r="K81" s="386"/>
      <c r="L81" s="386"/>
      <c r="M81" s="386"/>
      <c r="N81" s="386" t="s">
        <v>8</v>
      </c>
      <c r="O81" s="386"/>
      <c r="P81" s="386"/>
      <c r="Q81" s="386"/>
      <c r="R81" s="386" t="s">
        <v>9</v>
      </c>
      <c r="S81" s="386"/>
      <c r="T81" s="386"/>
      <c r="U81" s="386"/>
      <c r="V81" s="386" t="s">
        <v>10</v>
      </c>
      <c r="W81" s="386"/>
      <c r="X81" s="386"/>
      <c r="Y81" s="386"/>
    </row>
    <row r="82" spans="1:26" ht="15" customHeight="1" x14ac:dyDescent="0.15">
      <c r="A82" s="232" t="s">
        <v>144</v>
      </c>
      <c r="B82" s="232"/>
      <c r="C82" s="583" t="s">
        <v>150</v>
      </c>
      <c r="D82" s="583"/>
      <c r="E82" s="583"/>
      <c r="F82" s="583"/>
      <c r="G82" s="583"/>
      <c r="H82" s="232" t="s">
        <v>0</v>
      </c>
      <c r="I82" s="232"/>
      <c r="J82" s="584"/>
      <c r="K82" s="584"/>
      <c r="L82" s="584"/>
      <c r="M82" s="584"/>
      <c r="N82" s="584"/>
      <c r="O82" s="584"/>
      <c r="P82" s="584"/>
      <c r="Q82" s="584"/>
      <c r="R82" s="584"/>
      <c r="S82" s="584"/>
      <c r="T82" s="584"/>
      <c r="U82" s="584"/>
      <c r="V82" s="584"/>
      <c r="W82" s="584"/>
      <c r="X82" s="584"/>
      <c r="Y82" s="584"/>
    </row>
    <row r="83" spans="1:26" ht="15" customHeight="1" x14ac:dyDescent="0.15">
      <c r="A83" s="582" t="s">
        <v>151</v>
      </c>
      <c r="B83" s="582"/>
      <c r="C83" s="582"/>
      <c r="D83" s="582"/>
      <c r="E83" s="582"/>
      <c r="F83" s="582"/>
      <c r="G83" s="582"/>
      <c r="H83" s="582"/>
      <c r="I83" s="582"/>
      <c r="J83" s="582"/>
      <c r="K83" s="582"/>
      <c r="L83" s="582"/>
      <c r="M83" s="582"/>
      <c r="N83" s="582"/>
      <c r="O83" s="582"/>
      <c r="P83" s="582"/>
      <c r="Q83" s="582"/>
      <c r="R83" s="582"/>
      <c r="S83" s="582"/>
      <c r="T83" s="582"/>
      <c r="U83" s="582"/>
      <c r="V83" s="582"/>
      <c r="W83" s="582"/>
      <c r="X83" s="582"/>
      <c r="Y83" s="582"/>
      <c r="Z83" s="582"/>
    </row>
    <row r="84" spans="1:26" ht="7.5" customHeight="1" x14ac:dyDescent="0.15">
      <c r="A84" s="582"/>
      <c r="B84" s="582"/>
      <c r="C84" s="582"/>
      <c r="D84" s="582"/>
      <c r="E84" s="582"/>
      <c r="F84" s="582"/>
      <c r="G84" s="582"/>
      <c r="H84" s="582"/>
      <c r="I84" s="582"/>
      <c r="J84" s="582"/>
      <c r="K84" s="582"/>
      <c r="L84" s="582"/>
      <c r="M84" s="582"/>
      <c r="N84" s="582"/>
      <c r="O84" s="582"/>
      <c r="P84" s="582"/>
      <c r="Q84" s="582"/>
      <c r="R84" s="582"/>
      <c r="S84" s="582"/>
      <c r="T84" s="582"/>
      <c r="U84" s="582"/>
      <c r="V84" s="582"/>
      <c r="W84" s="582"/>
      <c r="X84" s="582"/>
      <c r="Y84" s="582"/>
      <c r="Z84" s="582"/>
    </row>
    <row r="85" spans="1:26" ht="15" customHeight="1" x14ac:dyDescent="0.15">
      <c r="A85" s="581" t="s">
        <v>152</v>
      </c>
      <c r="B85" s="581"/>
      <c r="C85" s="581"/>
      <c r="D85" s="581"/>
      <c r="E85" s="581"/>
      <c r="F85" s="581"/>
      <c r="G85" s="581"/>
      <c r="H85" s="581"/>
      <c r="I85" s="581"/>
      <c r="J85" s="581"/>
      <c r="K85" s="581"/>
      <c r="L85" s="581"/>
      <c r="M85" s="581"/>
      <c r="N85" s="581"/>
      <c r="O85" s="581"/>
      <c r="P85" s="581"/>
      <c r="Q85" s="581"/>
      <c r="R85" s="581"/>
      <c r="S85" s="581"/>
      <c r="T85" s="581"/>
      <c r="U85" s="581"/>
      <c r="V85" s="581"/>
      <c r="W85" s="581"/>
      <c r="X85" s="581"/>
      <c r="Y85" s="581"/>
      <c r="Z85" s="581"/>
    </row>
    <row r="86" spans="1:26" ht="15" customHeight="1" x14ac:dyDescent="0.15">
      <c r="A86" s="582"/>
      <c r="B86" s="582"/>
      <c r="C86" s="582"/>
      <c r="D86" s="582"/>
      <c r="E86" s="582"/>
      <c r="F86" s="582"/>
      <c r="G86" s="582"/>
      <c r="H86" s="582"/>
      <c r="I86" s="582"/>
      <c r="J86" s="582"/>
      <c r="K86" s="582"/>
      <c r="L86" s="582"/>
      <c r="M86" s="582"/>
      <c r="N86" s="582"/>
      <c r="O86" s="582"/>
      <c r="P86" s="582"/>
      <c r="Q86" s="582"/>
      <c r="R86" s="582"/>
      <c r="S86" s="582"/>
      <c r="T86" s="582"/>
      <c r="U86" s="582"/>
      <c r="V86" s="582"/>
      <c r="W86" s="582"/>
      <c r="X86" s="582"/>
      <c r="Y86" s="582"/>
      <c r="Z86" s="582"/>
    </row>
    <row r="87" spans="1:26" ht="15" customHeight="1" x14ac:dyDescent="0.15">
      <c r="A87" s="588" t="s">
        <v>143</v>
      </c>
      <c r="B87" s="588"/>
      <c r="C87" s="588"/>
      <c r="D87" s="588"/>
      <c r="E87" s="588"/>
      <c r="F87" s="588"/>
      <c r="G87" s="588"/>
      <c r="H87" s="588"/>
      <c r="I87" s="588"/>
      <c r="J87" s="588"/>
      <c r="K87" s="588"/>
      <c r="L87" s="588"/>
      <c r="M87" s="588"/>
      <c r="N87" s="588"/>
      <c r="O87" s="588"/>
      <c r="P87" s="588"/>
      <c r="Q87" s="588"/>
      <c r="R87" s="588"/>
      <c r="S87" s="588"/>
      <c r="T87" s="588"/>
      <c r="U87" s="588"/>
      <c r="V87" s="588"/>
      <c r="W87" s="588"/>
      <c r="X87" s="588"/>
      <c r="Y87" s="588"/>
      <c r="Z87" s="588"/>
    </row>
    <row r="109" spans="1:26" ht="15" customHeight="1" x14ac:dyDescent="0.15">
      <c r="A109" s="585" t="s">
        <v>6</v>
      </c>
      <c r="B109" s="585"/>
      <c r="C109" s="386" t="s">
        <v>128</v>
      </c>
      <c r="D109" s="386"/>
      <c r="E109" s="386"/>
      <c r="F109" s="386"/>
      <c r="G109" s="386"/>
      <c r="H109" s="585" t="s">
        <v>5</v>
      </c>
      <c r="I109" s="585"/>
      <c r="J109" s="386" t="s">
        <v>7</v>
      </c>
      <c r="K109" s="386"/>
      <c r="L109" s="386"/>
      <c r="M109" s="386"/>
      <c r="N109" s="386" t="s">
        <v>8</v>
      </c>
      <c r="O109" s="386"/>
      <c r="P109" s="386"/>
      <c r="Q109" s="386"/>
      <c r="R109" s="386" t="s">
        <v>9</v>
      </c>
      <c r="S109" s="386"/>
      <c r="T109" s="386"/>
      <c r="U109" s="386"/>
      <c r="V109" s="386" t="s">
        <v>10</v>
      </c>
      <c r="W109" s="386"/>
      <c r="X109" s="386"/>
      <c r="Y109" s="386"/>
    </row>
    <row r="110" spans="1:26" ht="15" customHeight="1" x14ac:dyDescent="0.15">
      <c r="A110" s="232" t="s">
        <v>144</v>
      </c>
      <c r="B110" s="232"/>
      <c r="C110" s="583" t="s">
        <v>145</v>
      </c>
      <c r="D110" s="583"/>
      <c r="E110" s="583"/>
      <c r="F110" s="583"/>
      <c r="G110" s="583"/>
      <c r="H110" s="232" t="s">
        <v>0</v>
      </c>
      <c r="I110" s="232"/>
      <c r="J110" s="584"/>
      <c r="K110" s="584"/>
      <c r="L110" s="584"/>
      <c r="M110" s="584"/>
      <c r="N110" s="584"/>
      <c r="O110" s="584"/>
      <c r="P110" s="584"/>
      <c r="Q110" s="584"/>
      <c r="R110" s="584"/>
      <c r="S110" s="584"/>
      <c r="T110" s="584"/>
      <c r="U110" s="584"/>
      <c r="V110" s="584"/>
      <c r="W110" s="584"/>
      <c r="X110" s="584"/>
      <c r="Y110" s="584"/>
    </row>
    <row r="111" spans="1:26" ht="15" customHeight="1" x14ac:dyDescent="0.15">
      <c r="A111" s="582" t="s">
        <v>146</v>
      </c>
      <c r="B111" s="582"/>
      <c r="C111" s="582"/>
      <c r="D111" s="582"/>
      <c r="E111" s="582"/>
      <c r="F111" s="582"/>
      <c r="G111" s="582"/>
      <c r="H111" s="582"/>
      <c r="I111" s="582"/>
      <c r="J111" s="582"/>
      <c r="K111" s="582"/>
      <c r="L111" s="582"/>
      <c r="M111" s="582"/>
      <c r="N111" s="582"/>
      <c r="O111" s="582"/>
      <c r="P111" s="582"/>
      <c r="Q111" s="582"/>
      <c r="R111" s="582"/>
      <c r="S111" s="582"/>
      <c r="T111" s="582"/>
      <c r="U111" s="582"/>
      <c r="V111" s="582"/>
      <c r="W111" s="582"/>
      <c r="X111" s="582"/>
      <c r="Y111" s="582"/>
      <c r="Z111" s="582"/>
    </row>
    <row r="112" spans="1:26" ht="15" customHeight="1" x14ac:dyDescent="0.15">
      <c r="A112" s="582" t="s">
        <v>147</v>
      </c>
      <c r="B112" s="582"/>
      <c r="C112" s="582"/>
      <c r="D112" s="582"/>
      <c r="E112" s="582"/>
      <c r="F112" s="582"/>
      <c r="G112" s="582"/>
      <c r="H112" s="582"/>
      <c r="I112" s="582"/>
      <c r="J112" s="582"/>
      <c r="K112" s="582"/>
      <c r="L112" s="582"/>
      <c r="M112" s="582"/>
      <c r="N112" s="582"/>
      <c r="O112" s="582"/>
      <c r="P112" s="582"/>
      <c r="Q112" s="582"/>
      <c r="R112" s="582"/>
      <c r="S112" s="582"/>
      <c r="T112" s="582"/>
      <c r="U112" s="582"/>
      <c r="V112" s="582"/>
      <c r="W112" s="582"/>
      <c r="X112" s="582"/>
      <c r="Y112" s="582"/>
      <c r="Z112" s="582"/>
    </row>
    <row r="113" spans="1:26" ht="7.5" customHeight="1" x14ac:dyDescent="0.15">
      <c r="A113" s="587"/>
      <c r="B113" s="587"/>
      <c r="C113" s="587"/>
      <c r="D113" s="587"/>
      <c r="E113" s="587"/>
      <c r="F113" s="587"/>
      <c r="G113" s="587"/>
      <c r="H113" s="587"/>
      <c r="I113" s="587"/>
      <c r="J113" s="587"/>
      <c r="K113" s="587"/>
      <c r="L113" s="587"/>
      <c r="M113" s="587"/>
      <c r="N113" s="587"/>
      <c r="O113" s="587"/>
      <c r="P113" s="587"/>
      <c r="Q113" s="587"/>
      <c r="R113" s="587"/>
      <c r="S113" s="587"/>
      <c r="T113" s="587"/>
      <c r="U113" s="587"/>
      <c r="V113" s="587"/>
      <c r="W113" s="587"/>
      <c r="X113" s="587"/>
      <c r="Y113" s="587"/>
      <c r="Z113" s="587"/>
    </row>
    <row r="114" spans="1:26" ht="15" customHeight="1" x14ac:dyDescent="0.15">
      <c r="A114" s="581" t="s">
        <v>148</v>
      </c>
      <c r="B114" s="581"/>
      <c r="C114" s="581"/>
      <c r="D114" s="581"/>
      <c r="E114" s="581"/>
      <c r="F114" s="581"/>
      <c r="G114" s="581"/>
      <c r="H114" s="581"/>
      <c r="I114" s="581"/>
      <c r="J114" s="581"/>
      <c r="K114" s="581"/>
      <c r="L114" s="581"/>
      <c r="M114" s="581"/>
      <c r="N114" s="581"/>
      <c r="O114" s="581"/>
      <c r="P114" s="581"/>
      <c r="Q114" s="581"/>
      <c r="R114" s="581"/>
      <c r="S114" s="581"/>
      <c r="T114" s="581"/>
      <c r="U114" s="581"/>
      <c r="V114" s="581"/>
      <c r="W114" s="581"/>
      <c r="X114" s="581"/>
      <c r="Y114" s="581"/>
      <c r="Z114" s="581"/>
    </row>
  </sheetData>
  <sheetProtection algorithmName="SHA-512" hashValue="5Ds8y4lMYoIFcoZn8BPVGVUNodsbOGPGxaGw9YYtge5dJb133RqDv6yw4gl+g7PpGqDp6tc45/MgWOCtg+ILpA==" saltValue="SvJv1RWvMjVm999EInQwZA==" spinCount="100000" sheet="1" objects="1" scenarios="1"/>
  <protectedRanges>
    <protectedRange sqref="A110:Y110 A82:Y82 A31:Y32 A33:Z33" name="範囲1"/>
  </protectedRanges>
  <mergeCells count="88">
    <mergeCell ref="A57:Z57"/>
    <mergeCell ref="A86:Z86"/>
    <mergeCell ref="A84:Z84"/>
    <mergeCell ref="A113:Z113"/>
    <mergeCell ref="A51:Z51"/>
    <mergeCell ref="A52:Z52"/>
    <mergeCell ref="A53:Z53"/>
    <mergeCell ref="A54:Z54"/>
    <mergeCell ref="A55:Z55"/>
    <mergeCell ref="A56:Z56"/>
    <mergeCell ref="A83:Z83"/>
    <mergeCell ref="A85:Z85"/>
    <mergeCell ref="A87:Z87"/>
    <mergeCell ref="V110:Y110"/>
    <mergeCell ref="A109:B109"/>
    <mergeCell ref="C109:G109"/>
    <mergeCell ref="A50:Z50"/>
    <mergeCell ref="N41:Z41"/>
    <mergeCell ref="N42:Z42"/>
    <mergeCell ref="N44:Z44"/>
    <mergeCell ref="A45:Z45"/>
    <mergeCell ref="A46:Z46"/>
    <mergeCell ref="A42:M42"/>
    <mergeCell ref="A44:M44"/>
    <mergeCell ref="A41:M41"/>
    <mergeCell ref="A47:Z47"/>
    <mergeCell ref="A43:M43"/>
    <mergeCell ref="N43:Z43"/>
    <mergeCell ref="A48:Z48"/>
    <mergeCell ref="A49:Z49"/>
    <mergeCell ref="N39:Z39"/>
    <mergeCell ref="N40:Z40"/>
    <mergeCell ref="A36:M36"/>
    <mergeCell ref="A37:M37"/>
    <mergeCell ref="A38:M38"/>
    <mergeCell ref="A39:M39"/>
    <mergeCell ref="A40:M40"/>
    <mergeCell ref="N36:Z36"/>
    <mergeCell ref="N37:Z37"/>
    <mergeCell ref="N38:Z38"/>
    <mergeCell ref="V30:Y30"/>
    <mergeCell ref="V81:Y81"/>
    <mergeCell ref="A82:B82"/>
    <mergeCell ref="C82:G82"/>
    <mergeCell ref="H82:I82"/>
    <mergeCell ref="J82:M82"/>
    <mergeCell ref="N82:Q82"/>
    <mergeCell ref="R82:U82"/>
    <mergeCell ref="V82:Y82"/>
    <mergeCell ref="A30:B30"/>
    <mergeCell ref="C30:G30"/>
    <mergeCell ref="H30:I30"/>
    <mergeCell ref="J30:M30"/>
    <mergeCell ref="N30:Q30"/>
    <mergeCell ref="V31:Y31"/>
    <mergeCell ref="A33:M33"/>
    <mergeCell ref="N81:Q81"/>
    <mergeCell ref="H109:I109"/>
    <mergeCell ref="J109:M109"/>
    <mergeCell ref="N109:Q109"/>
    <mergeCell ref="R30:U30"/>
    <mergeCell ref="N33:Z33"/>
    <mergeCell ref="A34:M34"/>
    <mergeCell ref="A35:M35"/>
    <mergeCell ref="A31:B31"/>
    <mergeCell ref="C31:G31"/>
    <mergeCell ref="H31:I31"/>
    <mergeCell ref="J31:M31"/>
    <mergeCell ref="N31:Q31"/>
    <mergeCell ref="R31:U31"/>
    <mergeCell ref="N34:Z34"/>
    <mergeCell ref="N35:Z35"/>
    <mergeCell ref="R109:U109"/>
    <mergeCell ref="A114:Z114"/>
    <mergeCell ref="A112:Z112"/>
    <mergeCell ref="A111:Z111"/>
    <mergeCell ref="R81:U81"/>
    <mergeCell ref="V109:Y109"/>
    <mergeCell ref="A110:B110"/>
    <mergeCell ref="C110:G110"/>
    <mergeCell ref="H110:I110"/>
    <mergeCell ref="J110:M110"/>
    <mergeCell ref="N110:Q110"/>
    <mergeCell ref="R110:U110"/>
    <mergeCell ref="A81:B81"/>
    <mergeCell ref="C81:G81"/>
    <mergeCell ref="H81:I81"/>
    <mergeCell ref="J81:M81"/>
  </mergeCells>
  <phoneticPr fontId="1"/>
  <pageMargins left="0.39370078740157483" right="0.19685039370078741" top="0.39370078740157483"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R06_国保税試算</vt:lpstr>
      <vt:lpstr>収入・所得の入力について</vt:lpstr>
      <vt:lpstr>'R06_国保税試算'!Print_Area</vt:lpstr>
      <vt:lpstr>収入・所得の入力について!Print_Area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IRWS3143</dc:creator>
  <cp:lastModifiedBy>IRWS5360</cp:lastModifiedBy>
  <cp:lastPrinted>2025-01-22T01:55:07Z</cp:lastPrinted>
  <dcterms:created xsi:type="dcterms:W3CDTF">2022-08-24T04:36:23Z</dcterms:created>
  <dcterms:modified xsi:type="dcterms:W3CDTF">2025-01-22T01:55:56Z</dcterms:modified>
</cp:coreProperties>
</file>