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U:\51上下水道部\10上下水道経営課\☆彡料金改定広報\HP\写真\差替\"/>
    </mc:Choice>
  </mc:AlternateContent>
  <xr:revisionPtr revIDLastSave="0" documentId="13_ncr:1_{B1805AFB-9303-4C04-A7A7-9F4D8519B49E}" xr6:coauthVersionLast="47" xr6:coauthVersionMax="47" xr10:uidLastSave="{00000000-0000-0000-0000-000000000000}"/>
  <bookViews>
    <workbookView xWindow="-120" yWindow="-120" windowWidth="29040" windowHeight="15720" activeTab="1" xr2:uid="{AE0405A8-73ED-4F30-A2E8-B080BABAD973}"/>
  </bookViews>
  <sheets>
    <sheet name="料金表" sheetId="2" r:id="rId1"/>
    <sheet name="SIM" sheetId="13" r:id="rId2"/>
  </sheets>
  <definedNames>
    <definedName name="水道基本新料金">料金表!$C$6:$C$17</definedName>
    <definedName name="水道基本料金">料金表!$D$6:$D$17</definedName>
    <definedName name="料金13ミリ">#REF!</definedName>
    <definedName name="料金20ミ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2" l="1"/>
  <c r="K29" i="2"/>
  <c r="M29" i="2" s="1"/>
  <c r="H29" i="2"/>
  <c r="H28" i="2"/>
  <c r="B40" i="2"/>
  <c r="T66" i="2"/>
  <c r="T65" i="2"/>
  <c r="H70" i="2"/>
  <c r="O70" i="2" s="1"/>
  <c r="T70" i="2" s="1"/>
  <c r="H69" i="2"/>
  <c r="O69" i="2" s="1"/>
  <c r="T69" i="2" s="1"/>
  <c r="V51" i="2"/>
  <c r="V50" i="2"/>
  <c r="V49" i="2"/>
  <c r="V48" i="2"/>
  <c r="S50" i="2"/>
  <c r="T49" i="2"/>
  <c r="T51" i="2" s="1"/>
  <c r="U65" i="2"/>
  <c r="U55" i="2"/>
  <c r="T48" i="2"/>
  <c r="T50" i="2" s="1"/>
  <c r="S48" i="2"/>
  <c r="S44" i="2"/>
  <c r="N44" i="2"/>
  <c r="G44" i="2"/>
  <c r="L51" i="2"/>
  <c r="L50" i="2"/>
  <c r="L49" i="2"/>
  <c r="L48" i="2"/>
  <c r="Q51" i="2"/>
  <c r="Q50" i="2"/>
  <c r="N50" i="2"/>
  <c r="Q49" i="2"/>
  <c r="O49" i="2"/>
  <c r="O51" i="2" s="1"/>
  <c r="Q48" i="2"/>
  <c r="O48" i="2"/>
  <c r="O50" i="2" s="1"/>
  <c r="N48" i="2"/>
  <c r="H49" i="2"/>
  <c r="H51" i="2" s="1"/>
  <c r="H48" i="2"/>
  <c r="H50" i="2" s="1"/>
  <c r="G50" i="2"/>
  <c r="G48" i="2"/>
  <c r="P69" i="2"/>
  <c r="P59" i="2"/>
  <c r="P65" i="2"/>
  <c r="P55" i="2"/>
  <c r="O66" i="2"/>
  <c r="O65" i="2"/>
  <c r="B39" i="2"/>
  <c r="U45" i="2" s="1"/>
  <c r="C53" i="2"/>
  <c r="D53" i="2"/>
  <c r="H66" i="2"/>
  <c r="H65" i="2"/>
  <c r="P26" i="2"/>
  <c r="P25" i="2"/>
  <c r="N25" i="2"/>
  <c r="M25" i="2"/>
  <c r="M26" i="2"/>
  <c r="O26" i="2"/>
  <c r="M27" i="2"/>
  <c r="O27" i="2"/>
  <c r="O29" i="2"/>
  <c r="M30" i="2"/>
  <c r="O30" i="2"/>
  <c r="M31" i="2"/>
  <c r="O31" i="2"/>
  <c r="M32" i="2"/>
  <c r="O32" i="2"/>
  <c r="C55" i="2"/>
  <c r="C56" i="2"/>
  <c r="C57" i="2"/>
  <c r="C58" i="2"/>
  <c r="C59" i="2"/>
  <c r="C60" i="2"/>
  <c r="C61" i="2"/>
  <c r="C62" i="2"/>
  <c r="C63" i="2"/>
  <c r="C54" i="2"/>
  <c r="G45" i="13"/>
  <c r="E45" i="13" s="1"/>
  <c r="G30" i="13"/>
  <c r="E30" i="13" s="1"/>
  <c r="AD34" i="2"/>
  <c r="AD33" i="2"/>
  <c r="AD32" i="2"/>
  <c r="AD31" i="2"/>
  <c r="AD11" i="2"/>
  <c r="AD10" i="2"/>
  <c r="L14" i="2"/>
  <c r="O14" i="2" s="1"/>
  <c r="K14" i="2"/>
  <c r="M14" i="2" s="1"/>
  <c r="L12" i="2"/>
  <c r="O12" i="2" s="1"/>
  <c r="K12" i="2"/>
  <c r="M12" i="2" s="1"/>
  <c r="L10" i="2"/>
  <c r="O10" i="2" s="1"/>
  <c r="K10" i="2"/>
  <c r="M10" i="2" s="1"/>
  <c r="H34" i="2"/>
  <c r="K33" i="2"/>
  <c r="M33" i="2" s="1"/>
  <c r="L33" i="2"/>
  <c r="O33" i="2" s="1"/>
  <c r="H33" i="2"/>
  <c r="M28" i="2"/>
  <c r="O28" i="2"/>
  <c r="M15" i="2"/>
  <c r="O15" i="2"/>
  <c r="K16" i="2"/>
  <c r="L16" i="2"/>
  <c r="H16" i="2"/>
  <c r="H14" i="2"/>
  <c r="O13" i="2"/>
  <c r="H13" i="2"/>
  <c r="H11" i="2"/>
  <c r="H10" i="2"/>
  <c r="M9" i="2"/>
  <c r="O9" i="2"/>
  <c r="H9" i="2"/>
  <c r="M8" i="2"/>
  <c r="O8" i="2"/>
  <c r="M7" i="2"/>
  <c r="O7" i="2"/>
  <c r="M6" i="2"/>
  <c r="O6" i="2"/>
  <c r="AG25" i="2"/>
  <c r="Z25" i="2"/>
  <c r="AB17" i="2"/>
  <c r="AJ4" i="2"/>
  <c r="AG4" i="2"/>
  <c r="G49" i="13"/>
  <c r="E49" i="13" s="1"/>
  <c r="G34" i="13"/>
  <c r="E34" i="13" s="1"/>
  <c r="AK15" i="2"/>
  <c r="AK14" i="2"/>
  <c r="AK13" i="2"/>
  <c r="AK12" i="2"/>
  <c r="AK11" i="2"/>
  <c r="AK10" i="2"/>
  <c r="AK9" i="2"/>
  <c r="AK8" i="2"/>
  <c r="AK7" i="2"/>
  <c r="AD17" i="2"/>
  <c r="AD39" i="2"/>
  <c r="H32" i="2"/>
  <c r="H31" i="2"/>
  <c r="H30" i="2"/>
  <c r="H27" i="2"/>
  <c r="H26" i="2"/>
  <c r="H25" i="2"/>
  <c r="H15" i="2"/>
  <c r="H12" i="2"/>
  <c r="H8" i="2"/>
  <c r="H7" i="2"/>
  <c r="AD16" i="2"/>
  <c r="AD12" i="2"/>
  <c r="AD8" i="2"/>
  <c r="AD7" i="2"/>
  <c r="AD6" i="2"/>
  <c r="AD38" i="2"/>
  <c r="AD30" i="2"/>
  <c r="AD28" i="2"/>
  <c r="C15" i="2"/>
  <c r="AB15" i="2" s="1"/>
  <c r="AK37" i="2"/>
  <c r="AI6" i="2"/>
  <c r="AI15" i="2" s="1"/>
  <c r="AK36" i="2"/>
  <c r="AK35" i="2"/>
  <c r="AK34" i="2"/>
  <c r="AK33" i="2"/>
  <c r="AK32" i="2"/>
  <c r="AK31" i="2"/>
  <c r="AK30" i="2"/>
  <c r="AI28" i="2"/>
  <c r="AI37" i="2" s="1"/>
  <c r="AB39" i="2"/>
  <c r="AB16" i="2"/>
  <c r="AB38" i="2"/>
  <c r="AA15" i="2"/>
  <c r="AB14" i="2"/>
  <c r="AB13" i="2"/>
  <c r="AB12" i="2"/>
  <c r="AB11" i="2"/>
  <c r="AB10" i="2"/>
  <c r="AB9" i="2"/>
  <c r="AB8" i="2"/>
  <c r="AB7" i="2"/>
  <c r="AB6" i="2"/>
  <c r="AB37" i="2"/>
  <c r="AB36" i="2"/>
  <c r="AB35" i="2"/>
  <c r="AB34" i="2"/>
  <c r="AB33" i="2"/>
  <c r="AB32" i="2"/>
  <c r="AB31" i="2"/>
  <c r="AB30" i="2"/>
  <c r="AB29" i="2"/>
  <c r="AB28" i="2"/>
  <c r="AA36" i="2"/>
  <c r="AA14" i="2" s="1"/>
  <c r="AA35" i="2"/>
  <c r="AA13" i="2" s="1"/>
  <c r="AA34" i="2"/>
  <c r="AA12" i="2" s="1"/>
  <c r="AA33" i="2"/>
  <c r="AA11" i="2" s="1"/>
  <c r="AA32" i="2"/>
  <c r="AA10" i="2" s="1"/>
  <c r="AA31" i="2"/>
  <c r="AA9" i="2" s="1"/>
  <c r="AA30" i="2"/>
  <c r="AA8" i="2" s="1"/>
  <c r="AA29" i="2"/>
  <c r="AA7" i="2" s="1"/>
  <c r="AA28" i="2"/>
  <c r="AA6" i="2" s="1"/>
  <c r="K22" i="2"/>
  <c r="M22" i="2" s="1"/>
  <c r="L22" i="2"/>
  <c r="O22" i="2" s="1"/>
  <c r="L4" i="2"/>
  <c r="O4" i="2" s="1"/>
  <c r="U46" i="2" l="1"/>
  <c r="U66" i="2"/>
  <c r="U64" i="2" s="1"/>
  <c r="K45" i="2"/>
  <c r="P45" i="2"/>
  <c r="N11" i="2"/>
  <c r="P8" i="2"/>
  <c r="N33" i="2"/>
  <c r="N31" i="2"/>
  <c r="P9" i="2"/>
  <c r="N32" i="2"/>
  <c r="P34" i="2"/>
  <c r="P11" i="2"/>
  <c r="N34" i="2"/>
  <c r="N7" i="2"/>
  <c r="N9" i="2"/>
  <c r="N10" i="2"/>
  <c r="P27" i="2"/>
  <c r="P28" i="2"/>
  <c r="N27" i="2"/>
  <c r="P31" i="2"/>
  <c r="P10" i="2"/>
  <c r="N8" i="2"/>
  <c r="N28" i="2"/>
  <c r="P32" i="2"/>
  <c r="P29" i="2"/>
  <c r="N29" i="2"/>
  <c r="P33" i="2"/>
  <c r="P30" i="2"/>
  <c r="P7" i="2"/>
  <c r="N30" i="2"/>
  <c r="N26" i="2"/>
  <c r="AD9" i="2"/>
  <c r="M13" i="2"/>
  <c r="O11" i="2"/>
  <c r="P12" i="2" s="1"/>
  <c r="M11" i="2"/>
  <c r="N13" i="2" s="1"/>
  <c r="K4" i="2"/>
  <c r="M4" i="2" s="1"/>
  <c r="U71" i="2" l="1"/>
  <c r="U69" i="2"/>
  <c r="U70" i="2" s="1"/>
  <c r="U59" i="2"/>
  <c r="U61" i="2"/>
  <c r="P46" i="2"/>
  <c r="P47" i="2"/>
  <c r="P60" i="2" s="1"/>
  <c r="P58" i="2" s="1"/>
  <c r="P49" i="2" s="1"/>
  <c r="K46" i="2"/>
  <c r="U56" i="2"/>
  <c r="U54" i="2" s="1"/>
  <c r="P70" i="2"/>
  <c r="P68" i="2" s="1"/>
  <c r="P16" i="2"/>
  <c r="P15" i="2"/>
  <c r="P14" i="2"/>
  <c r="N16" i="2"/>
  <c r="N14" i="2"/>
  <c r="N15" i="2"/>
  <c r="P13" i="2"/>
  <c r="N12" i="2"/>
  <c r="K55" i="2" l="1"/>
  <c r="K47" i="2"/>
  <c r="K67" i="2"/>
  <c r="U68" i="2"/>
  <c r="U51" i="2" s="1"/>
  <c r="U60" i="2"/>
  <c r="U58" i="2" s="1"/>
  <c r="U49" i="2" s="1"/>
  <c r="K65" i="2"/>
  <c r="K59" i="2"/>
  <c r="K61" i="2"/>
  <c r="K69" i="2"/>
  <c r="K57" i="2"/>
  <c r="K71" i="2"/>
  <c r="U50" i="2"/>
  <c r="U48" i="2"/>
  <c r="P51" i="2"/>
  <c r="P56" i="2"/>
  <c r="P66" i="2"/>
  <c r="P64" i="2" s="1"/>
  <c r="K56" i="2" l="1"/>
  <c r="K54" i="2" s="1"/>
  <c r="K48" i="2" s="1"/>
  <c r="P54" i="2"/>
  <c r="P48" i="2" s="1"/>
  <c r="K66" i="2"/>
  <c r="K64" i="2" s="1"/>
  <c r="K50" i="2" s="1"/>
  <c r="K70" i="2"/>
  <c r="K68" i="2" s="1"/>
  <c r="K51" i="2" s="1"/>
  <c r="K42" i="2" s="1"/>
  <c r="G50" i="13" s="1"/>
  <c r="E50" i="13" s="1"/>
  <c r="K60" i="2"/>
  <c r="K58" i="2" s="1"/>
  <c r="K49" i="2" s="1"/>
  <c r="K40" i="2" s="1"/>
  <c r="G35" i="13" s="1"/>
  <c r="E35" i="13" s="1"/>
  <c r="P50" i="2"/>
  <c r="K39" i="2" l="1"/>
  <c r="G31" i="13" s="1"/>
  <c r="E31" i="13" s="1"/>
  <c r="K41" i="2"/>
  <c r="G46" i="13" s="1"/>
  <c r="E46" i="13" s="1"/>
  <c r="G33" i="13"/>
  <c r="E33" i="13" s="1"/>
  <c r="G48" i="13"/>
  <c r="E48" i="13" s="1"/>
  <c r="G29" i="13" l="1"/>
  <c r="E29" i="13" s="1"/>
  <c r="G44" i="13"/>
  <c r="E44" i="13" s="1"/>
  <c r="E52" i="13" l="1"/>
  <c r="G37" i="13"/>
  <c r="E37" i="13"/>
  <c r="I37" i="13" s="1"/>
  <c r="G52" i="13"/>
</calcChain>
</file>

<file path=xl/sharedStrings.xml><?xml version="1.0" encoding="utf-8"?>
<sst xmlns="http://schemas.openxmlformats.org/spreadsheetml/2006/main" count="356" uniqueCount="124">
  <si>
    <t>口径</t>
    <rPh sb="0" eb="2">
      <t>コウケイ</t>
    </rPh>
    <phoneticPr fontId="2"/>
  </si>
  <si>
    <t>段階</t>
    <rPh sb="0" eb="2">
      <t>ダンカイ</t>
    </rPh>
    <phoneticPr fontId="2"/>
  </si>
  <si>
    <t>円：税抜</t>
  </si>
  <si>
    <t>円：税抜</t>
    <rPh sb="0" eb="1">
      <t>エン</t>
    </rPh>
    <rPh sb="2" eb="4">
      <t>ゼイヌ</t>
    </rPh>
    <phoneticPr fontId="2"/>
  </si>
  <si>
    <t>～</t>
  </si>
  <si>
    <t>～</t>
    <phoneticPr fontId="2"/>
  </si>
  <si>
    <t>第一段階</t>
    <rPh sb="0" eb="1">
      <t>ダイ</t>
    </rPh>
    <rPh sb="1" eb="2">
      <t>イチ</t>
    </rPh>
    <rPh sb="2" eb="4">
      <t>ダンカイ</t>
    </rPh>
    <phoneticPr fontId="2"/>
  </si>
  <si>
    <t>第二段階</t>
    <rPh sb="0" eb="1">
      <t>ダイ</t>
    </rPh>
    <rPh sb="1" eb="2">
      <t>ニ</t>
    </rPh>
    <rPh sb="2" eb="4">
      <t>ダンカイ</t>
    </rPh>
    <phoneticPr fontId="2"/>
  </si>
  <si>
    <t>第三段階</t>
    <rPh sb="0" eb="1">
      <t>ダイ</t>
    </rPh>
    <rPh sb="1" eb="2">
      <t>サン</t>
    </rPh>
    <rPh sb="2" eb="4">
      <t>ダンカイ</t>
    </rPh>
    <phoneticPr fontId="2"/>
  </si>
  <si>
    <t>第四段階</t>
    <rPh sb="0" eb="1">
      <t>ダイ</t>
    </rPh>
    <rPh sb="1" eb="2">
      <t>ヨン</t>
    </rPh>
    <rPh sb="2" eb="4">
      <t>ダンカイ</t>
    </rPh>
    <phoneticPr fontId="2"/>
  </si>
  <si>
    <t>第五段階</t>
    <rPh sb="0" eb="1">
      <t>ダイ</t>
    </rPh>
    <rPh sb="1" eb="2">
      <t>ゴ</t>
    </rPh>
    <rPh sb="2" eb="4">
      <t>ダンカイ</t>
    </rPh>
    <phoneticPr fontId="2"/>
  </si>
  <si>
    <t>第六段階</t>
    <rPh sb="0" eb="1">
      <t>ダイ</t>
    </rPh>
    <rPh sb="1" eb="2">
      <t>ロク</t>
    </rPh>
    <rPh sb="2" eb="4">
      <t>ダンカイ</t>
    </rPh>
    <phoneticPr fontId="2"/>
  </si>
  <si>
    <t>第七段階</t>
    <rPh sb="0" eb="1">
      <t>ダイ</t>
    </rPh>
    <rPh sb="1" eb="2">
      <t>ナナ</t>
    </rPh>
    <rPh sb="2" eb="4">
      <t>ダンカイ</t>
    </rPh>
    <phoneticPr fontId="2"/>
  </si>
  <si>
    <t>第八段階</t>
    <rPh sb="0" eb="1">
      <t>ダイ</t>
    </rPh>
    <rPh sb="1" eb="2">
      <t>ハチ</t>
    </rPh>
    <rPh sb="2" eb="4">
      <t>ダンカイ</t>
    </rPh>
    <phoneticPr fontId="2"/>
  </si>
  <si>
    <t>第九段階</t>
    <rPh sb="0" eb="1">
      <t>ダイ</t>
    </rPh>
    <rPh sb="1" eb="2">
      <t>キュウ</t>
    </rPh>
    <rPh sb="2" eb="4">
      <t>ダンカイ</t>
    </rPh>
    <phoneticPr fontId="2"/>
  </si>
  <si>
    <t>第十段階</t>
    <rPh sb="0" eb="1">
      <t>ダイ</t>
    </rPh>
    <rPh sb="1" eb="2">
      <t>ジュウ</t>
    </rPh>
    <rPh sb="2" eb="4">
      <t>ダンカイ</t>
    </rPh>
    <phoneticPr fontId="2"/>
  </si>
  <si>
    <t>従量料金</t>
    <rPh sb="0" eb="4">
      <t>ジュウリョウリョウキン</t>
    </rPh>
    <phoneticPr fontId="2"/>
  </si>
  <si>
    <t>基本料金</t>
    <rPh sb="0" eb="4">
      <t>キホンリョウキン</t>
    </rPh>
    <phoneticPr fontId="2"/>
  </si>
  <si>
    <t>現料金</t>
    <rPh sb="0" eb="1">
      <t>ゲン</t>
    </rPh>
    <rPh sb="1" eb="3">
      <t>リョウキン</t>
    </rPh>
    <phoneticPr fontId="2"/>
  </si>
  <si>
    <t>新料金</t>
    <rPh sb="0" eb="3">
      <t>シンリョウキン</t>
    </rPh>
    <phoneticPr fontId="2"/>
  </si>
  <si>
    <t>水道料金</t>
    <rPh sb="0" eb="2">
      <t>スイドウ</t>
    </rPh>
    <rPh sb="2" eb="4">
      <t>リョウキン</t>
    </rPh>
    <phoneticPr fontId="2"/>
  </si>
  <si>
    <t>下水道使用料</t>
    <rPh sb="0" eb="3">
      <t>ゲスイドウ</t>
    </rPh>
    <rPh sb="3" eb="6">
      <t>シヨウリョウ</t>
    </rPh>
    <phoneticPr fontId="2"/>
  </si>
  <si>
    <t>■水道料金</t>
    <rPh sb="1" eb="3">
      <t>スイドウ</t>
    </rPh>
    <rPh sb="3" eb="5">
      <t>リョウキン</t>
    </rPh>
    <phoneticPr fontId="2"/>
  </si>
  <si>
    <t>公衆浴場用</t>
    <rPh sb="0" eb="4">
      <t>コウシュウヨクジョウ</t>
    </rPh>
    <rPh sb="4" eb="5">
      <t>ヨウ</t>
    </rPh>
    <phoneticPr fontId="2"/>
  </si>
  <si>
    <t>■下水道使用料</t>
    <rPh sb="1" eb="4">
      <t>ゲスイドウ</t>
    </rPh>
    <rPh sb="4" eb="7">
      <t>シヨウリョウ</t>
    </rPh>
    <phoneticPr fontId="2"/>
  </si>
  <si>
    <t>一律</t>
    <rPh sb="0" eb="2">
      <t>イチリツ</t>
    </rPh>
    <phoneticPr fontId="2"/>
  </si>
  <si>
    <t>従量料金</t>
    <rPh sb="0" eb="2">
      <t>ジュウリョウ</t>
    </rPh>
    <rPh sb="2" eb="4">
      <t>リョウキン</t>
    </rPh>
    <phoneticPr fontId="2"/>
  </si>
  <si>
    <t>水道料金</t>
    <rPh sb="0" eb="4">
      <t>スイドウリョウキン</t>
    </rPh>
    <phoneticPr fontId="2"/>
  </si>
  <si>
    <t>口径(mm)</t>
    <rPh sb="0" eb="2">
      <t>コウケイ</t>
    </rPh>
    <phoneticPr fontId="2"/>
  </si>
  <si>
    <t>区分</t>
    <rPh sb="0" eb="2">
      <t>クブン</t>
    </rPh>
    <phoneticPr fontId="2"/>
  </si>
  <si>
    <t>２か月あたり</t>
    <rPh sb="2" eb="3">
      <t>ゲツ</t>
    </rPh>
    <phoneticPr fontId="2"/>
  </si>
  <si>
    <t>基本料金（２か月分）</t>
    <rPh sb="0" eb="4">
      <t>キホンリョウキン</t>
    </rPh>
    <rPh sb="7" eb="8">
      <t>ゲツ</t>
    </rPh>
    <rPh sb="8" eb="9">
      <t>ブン</t>
    </rPh>
    <phoneticPr fontId="2"/>
  </si>
  <si>
    <t>一般用</t>
    <rPh sb="0" eb="3">
      <t>イッパンヨウ</t>
    </rPh>
    <phoneticPr fontId="2"/>
  </si>
  <si>
    <t>基本料金</t>
    <rPh sb="0" eb="2">
      <t>キホン</t>
    </rPh>
    <rPh sb="2" eb="4">
      <t>リョウキン</t>
    </rPh>
    <phoneticPr fontId="2"/>
  </si>
  <si>
    <t>臨時用</t>
    <rPh sb="0" eb="3">
      <t>リンジヨウ</t>
    </rPh>
    <phoneticPr fontId="2"/>
  </si>
  <si>
    <t>公衆浴場用200㎥まで</t>
    <rPh sb="0" eb="5">
      <t>コウシュウヨクジョウヨウ</t>
    </rPh>
    <phoneticPr fontId="2"/>
  </si>
  <si>
    <t>臨時用</t>
    <rPh sb="0" eb="2">
      <t>リンジ</t>
    </rPh>
    <rPh sb="2" eb="3">
      <t>ヨウ</t>
    </rPh>
    <phoneticPr fontId="2"/>
  </si>
  <si>
    <t>従量料金（１㎥につき）</t>
    <rPh sb="0" eb="2">
      <t>ジュウリョウ</t>
    </rPh>
    <rPh sb="2" eb="4">
      <t>リョウキン</t>
    </rPh>
    <phoneticPr fontId="2"/>
  </si>
  <si>
    <t>使用水量</t>
    <rPh sb="0" eb="4">
      <t>シヨウスイリョウ</t>
    </rPh>
    <phoneticPr fontId="2"/>
  </si>
  <si>
    <t>金額</t>
    <rPh sb="0" eb="2">
      <t>キンガク</t>
    </rPh>
    <phoneticPr fontId="2"/>
  </si>
  <si>
    <t>201㎥～</t>
    <phoneticPr fontId="2"/>
  </si>
  <si>
    <t>1㎥～</t>
    <phoneticPr fontId="2"/>
  </si>
  <si>
    <t>1㎥～20㎥</t>
    <phoneticPr fontId="2"/>
  </si>
  <si>
    <t>【現行体系】</t>
    <rPh sb="1" eb="3">
      <t>ゲンコウ</t>
    </rPh>
    <rPh sb="3" eb="5">
      <t>タイケイ</t>
    </rPh>
    <phoneticPr fontId="2"/>
  </si>
  <si>
    <t>21㎥～40㎥</t>
    <phoneticPr fontId="2"/>
  </si>
  <si>
    <t>41㎥～80㎥</t>
    <phoneticPr fontId="2"/>
  </si>
  <si>
    <t>81㎥～200㎥</t>
    <phoneticPr fontId="2"/>
  </si>
  <si>
    <t>201㎥～500㎥</t>
    <phoneticPr fontId="2"/>
  </si>
  <si>
    <t>501㎥～</t>
    <phoneticPr fontId="2"/>
  </si>
  <si>
    <t>【新体系】</t>
    <rPh sb="1" eb="2">
      <t>シン</t>
    </rPh>
    <rPh sb="2" eb="4">
      <t>タイケイ</t>
    </rPh>
    <phoneticPr fontId="2"/>
  </si>
  <si>
    <t>1㎥～10㎥</t>
    <phoneticPr fontId="2"/>
  </si>
  <si>
    <t>汚水排除量</t>
    <rPh sb="0" eb="2">
      <t>オスイ</t>
    </rPh>
    <rPh sb="2" eb="5">
      <t>ハイジョリョウ</t>
    </rPh>
    <phoneticPr fontId="2"/>
  </si>
  <si>
    <t>使用料</t>
    <rPh sb="0" eb="3">
      <t>シヨウリョウ</t>
    </rPh>
    <phoneticPr fontId="2"/>
  </si>
  <si>
    <t>０㎥～20㎥</t>
    <phoneticPr fontId="2"/>
  </si>
  <si>
    <t>41㎥～６0㎥</t>
    <phoneticPr fontId="2"/>
  </si>
  <si>
    <t>６1㎥～１00㎥</t>
    <phoneticPr fontId="2"/>
  </si>
  <si>
    <t>１01㎥～２00㎥</t>
    <phoneticPr fontId="2"/>
  </si>
  <si>
    <t>２01㎥～４00㎥</t>
    <phoneticPr fontId="2"/>
  </si>
  <si>
    <t>４01㎥～1,000㎥</t>
    <phoneticPr fontId="2"/>
  </si>
  <si>
    <t>1,001㎥～</t>
    <phoneticPr fontId="2"/>
  </si>
  <si>
    <t>公衆浴場用汚水</t>
    <rPh sb="0" eb="5">
      <t>コウシュウヨクジョウヨウ</t>
    </rPh>
    <rPh sb="5" eb="7">
      <t>オスイ</t>
    </rPh>
    <phoneticPr fontId="2"/>
  </si>
  <si>
    <t>11㎥～20㎥</t>
    <phoneticPr fontId="2"/>
  </si>
  <si>
    <t>０㎥～10㎥</t>
    <phoneticPr fontId="2"/>
  </si>
  <si>
    <t>0㎥～</t>
    <phoneticPr fontId="2"/>
  </si>
  <si>
    <t>■区分</t>
    <rPh sb="1" eb="3">
      <t>クブン</t>
    </rPh>
    <phoneticPr fontId="2"/>
  </si>
  <si>
    <t>公衆浴場用</t>
    <rPh sb="0" eb="5">
      <t>コウシュウヨクジョウヨウ</t>
    </rPh>
    <phoneticPr fontId="2"/>
  </si>
  <si>
    <t>■料金計算シミュレーション</t>
    <rPh sb="1" eb="3">
      <t>リョウキン</t>
    </rPh>
    <rPh sb="3" eb="5">
      <t>ケイサン</t>
    </rPh>
    <phoneticPr fontId="2"/>
  </si>
  <si>
    <r>
      <t xml:space="preserve">メーター口径   </t>
    </r>
    <r>
      <rPr>
        <sz val="12"/>
        <color theme="1"/>
        <rFont val="BIZ UDPゴシック"/>
        <family val="3"/>
        <charset val="128"/>
      </rPr>
      <t>(mm)</t>
    </r>
    <rPh sb="4" eb="6">
      <t>コウケイ</t>
    </rPh>
    <phoneticPr fontId="2"/>
  </si>
  <si>
    <r>
      <t xml:space="preserve">２か月あたり使用水量  </t>
    </r>
    <r>
      <rPr>
        <sz val="12"/>
        <color theme="1"/>
        <rFont val="BIZ UDPゴシック"/>
        <family val="3"/>
        <charset val="128"/>
      </rPr>
      <t>（㎥）</t>
    </r>
    <rPh sb="6" eb="10">
      <t>シヨウスイリョウ</t>
    </rPh>
    <phoneticPr fontId="2"/>
  </si>
  <si>
    <t>（税込）</t>
    <rPh sb="1" eb="3">
      <t>ゼイコ</t>
    </rPh>
    <phoneticPr fontId="2"/>
  </si>
  <si>
    <t>基本使用料（２か月分）</t>
    <rPh sb="0" eb="2">
      <t>キホン</t>
    </rPh>
    <rPh sb="2" eb="5">
      <t>シヨウリョウ</t>
    </rPh>
    <rPh sb="8" eb="9">
      <t>ゲツ</t>
    </rPh>
    <rPh sb="9" eb="10">
      <t>ブン</t>
    </rPh>
    <phoneticPr fontId="2"/>
  </si>
  <si>
    <t>従量使用料（１㎥につき）</t>
    <rPh sb="0" eb="2">
      <t>ジュウリョウ</t>
    </rPh>
    <rPh sb="2" eb="5">
      <t>シヨウリョウ</t>
    </rPh>
    <phoneticPr fontId="2"/>
  </si>
  <si>
    <t>→　［13～200mm］を選択</t>
    <rPh sb="13" eb="15">
      <t>センタク</t>
    </rPh>
    <phoneticPr fontId="2"/>
  </si>
  <si>
    <t>→　［一般用、公衆浴場用、臨時用］を選択</t>
    <rPh sb="3" eb="6">
      <t>イッパンヨウ</t>
    </rPh>
    <rPh sb="7" eb="12">
      <t>コウシュウヨクジョウヨウ</t>
    </rPh>
    <rPh sb="13" eb="16">
      <t>リンジヨウ</t>
    </rPh>
    <rPh sb="18" eb="20">
      <t>センタク</t>
    </rPh>
    <phoneticPr fontId="2"/>
  </si>
  <si>
    <t xml:space="preserve"> 新体系での料金と現行料金が計算されます。</t>
    <rPh sb="1" eb="4">
      <t>シンタイケイ</t>
    </rPh>
    <rPh sb="6" eb="8">
      <t>リョウキン</t>
    </rPh>
    <rPh sb="9" eb="11">
      <t>ゲンコウ</t>
    </rPh>
    <rPh sb="11" eb="13">
      <t>リョウキン</t>
    </rPh>
    <rPh sb="14" eb="16">
      <t>ケイサン</t>
    </rPh>
    <phoneticPr fontId="2"/>
  </si>
  <si>
    <t>円（税込）</t>
    <rPh sb="0" eb="1">
      <t>エン</t>
    </rPh>
    <rPh sb="2" eb="4">
      <t>ゼイコ</t>
    </rPh>
    <phoneticPr fontId="2"/>
  </si>
  <si>
    <t>新料金　</t>
    <rPh sb="0" eb="3">
      <t>シンリョウキン</t>
    </rPh>
    <phoneticPr fontId="2"/>
  </si>
  <si>
    <t>参考）現行料金　</t>
    <rPh sb="0" eb="2">
      <t>サンコウ</t>
    </rPh>
    <rPh sb="3" eb="5">
      <t>ゲンコウ</t>
    </rPh>
    <rPh sb="5" eb="7">
      <t>リョウキン</t>
    </rPh>
    <phoneticPr fontId="2"/>
  </si>
  <si>
    <t>合　　計</t>
    <rPh sb="0" eb="1">
      <t>ゴウ</t>
    </rPh>
    <rPh sb="3" eb="4">
      <t>ケイ</t>
    </rPh>
    <phoneticPr fontId="2"/>
  </si>
  <si>
    <t>（税抜）</t>
    <rPh sb="1" eb="3">
      <t>ゼイヌキ</t>
    </rPh>
    <phoneticPr fontId="2"/>
  </si>
  <si>
    <t>基本使用料</t>
    <rPh sb="0" eb="2">
      <t>キホン</t>
    </rPh>
    <rPh sb="2" eb="5">
      <t>シヨウリョウ</t>
    </rPh>
    <phoneticPr fontId="2"/>
  </si>
  <si>
    <t>従量使用料</t>
    <rPh sb="0" eb="2">
      <t>ジュウリョウ</t>
    </rPh>
    <rPh sb="2" eb="5">
      <t>シヨウリョウ</t>
    </rPh>
    <phoneticPr fontId="2"/>
  </si>
  <si>
    <t>使用状況</t>
    <rPh sb="0" eb="2">
      <t>シヨウ</t>
    </rPh>
    <rPh sb="2" eb="4">
      <t>ジョウキョウ</t>
    </rPh>
    <phoneticPr fontId="2"/>
  </si>
  <si>
    <t>◎水道料金体系（２か月分）　消費税率10％</t>
    <rPh sb="1" eb="3">
      <t>スイドウ</t>
    </rPh>
    <rPh sb="3" eb="5">
      <t>リョウキン</t>
    </rPh>
    <rPh sb="5" eb="7">
      <t>タイケイ</t>
    </rPh>
    <rPh sb="10" eb="11">
      <t>ゲツ</t>
    </rPh>
    <rPh sb="11" eb="12">
      <t>ブン</t>
    </rPh>
    <rPh sb="14" eb="18">
      <t>ショウヒゼイリツ</t>
    </rPh>
    <phoneticPr fontId="2"/>
  </si>
  <si>
    <t>◎下水道使用料体系（２か月分）　消費税率10％</t>
    <rPh sb="1" eb="4">
      <t>ゲスイドウ</t>
    </rPh>
    <rPh sb="4" eb="7">
      <t>シヨウリョウ</t>
    </rPh>
    <rPh sb="7" eb="9">
      <t>タイケイ</t>
    </rPh>
    <rPh sb="12" eb="13">
      <t>ゲツ</t>
    </rPh>
    <rPh sb="13" eb="14">
      <t>ブン</t>
    </rPh>
    <rPh sb="16" eb="20">
      <t>ショウヒゼイリツ</t>
    </rPh>
    <phoneticPr fontId="2"/>
  </si>
  <si>
    <t>現行体系の料金表（右下）で計算されます。</t>
    <rPh sb="0" eb="2">
      <t>ゲンコウ</t>
    </rPh>
    <rPh sb="2" eb="4">
      <t>タイケイ</t>
    </rPh>
    <rPh sb="5" eb="8">
      <t>リョウキンヒョウ</t>
    </rPh>
    <rPh sb="9" eb="11">
      <t>ミギシタ</t>
    </rPh>
    <rPh sb="13" eb="15">
      <t>ケイサン</t>
    </rPh>
    <phoneticPr fontId="2"/>
  </si>
  <si>
    <t>新体系の料金表（右上）で計算されます。</t>
    <rPh sb="0" eb="3">
      <t>シンタイケイ</t>
    </rPh>
    <rPh sb="4" eb="7">
      <t>リョウキンヒョウ</t>
    </rPh>
    <rPh sb="8" eb="10">
      <t>ミギウエ</t>
    </rPh>
    <rPh sb="12" eb="14">
      <t>ケイサン</t>
    </rPh>
    <phoneticPr fontId="2"/>
  </si>
  <si>
    <t>使用区分</t>
    <rPh sb="0" eb="2">
      <t>シヨウ</t>
    </rPh>
    <rPh sb="2" eb="4">
      <t>クブン</t>
    </rPh>
    <phoneticPr fontId="2"/>
  </si>
  <si>
    <t xml:space="preserve"> 使用状況❶❷❸を選択してください。</t>
    <rPh sb="1" eb="3">
      <t>シヨウ</t>
    </rPh>
    <rPh sb="3" eb="5">
      <t>ジョウキョウ</t>
    </rPh>
    <rPh sb="9" eb="11">
      <t>センタク</t>
    </rPh>
    <phoneticPr fontId="2"/>
  </si>
  <si>
    <t>第十一段階</t>
    <rPh sb="0" eb="1">
      <t>ダイ</t>
    </rPh>
    <rPh sb="1" eb="2">
      <t>ジュウ</t>
    </rPh>
    <rPh sb="2" eb="3">
      <t>イチ</t>
    </rPh>
    <rPh sb="3" eb="5">
      <t>ダンカイ</t>
    </rPh>
    <phoneticPr fontId="2"/>
  </si>
  <si>
    <t>２か月あたり
使用水量</t>
    <rPh sb="7" eb="11">
      <t>シヨウスイリョウ</t>
    </rPh>
    <phoneticPr fontId="2"/>
  </si>
  <si>
    <t>1㎥あたり単価</t>
    <rPh sb="5" eb="7">
      <t>タンカ</t>
    </rPh>
    <phoneticPr fontId="2"/>
  </si>
  <si>
    <t>２か月使用水量</t>
    <rPh sb="2" eb="3">
      <t>ゲツ</t>
    </rPh>
    <rPh sb="3" eb="7">
      <t>シヨウスイリョウ</t>
    </rPh>
    <phoneticPr fontId="2"/>
  </si>
  <si>
    <t>㎥</t>
    <phoneticPr fontId="2"/>
  </si>
  <si>
    <t>水量段階ランク</t>
    <phoneticPr fontId="2"/>
  </si>
  <si>
    <t>1001～</t>
    <phoneticPr fontId="2"/>
  </si>
  <si>
    <t>円/㎥</t>
    <rPh sb="0" eb="1">
      <t>エン</t>
    </rPh>
    <phoneticPr fontId="2"/>
  </si>
  <si>
    <t>水道料金</t>
  </si>
  <si>
    <t>累計</t>
    <rPh sb="0" eb="2">
      <t>ルイケイ</t>
    </rPh>
    <phoneticPr fontId="2"/>
  </si>
  <si>
    <t>下水道使用料</t>
  </si>
  <si>
    <t>円</t>
  </si>
  <si>
    <t>円</t>
    <rPh sb="0" eb="1">
      <t>エン</t>
    </rPh>
    <phoneticPr fontId="2"/>
  </si>
  <si>
    <t>201～</t>
    <phoneticPr fontId="2"/>
  </si>
  <si>
    <t>従量料金計算用</t>
    <rPh sb="0" eb="2">
      <t>ジュウリョウ</t>
    </rPh>
    <rPh sb="2" eb="4">
      <t>リョウキン</t>
    </rPh>
    <rPh sb="4" eb="6">
      <t>ケイサン</t>
    </rPh>
    <rPh sb="6" eb="7">
      <t>ヨウ</t>
    </rPh>
    <phoneticPr fontId="2"/>
  </si>
  <si>
    <t>■段階</t>
    <rPh sb="1" eb="3">
      <t>ダンカイ</t>
    </rPh>
    <phoneticPr fontId="2"/>
  </si>
  <si>
    <t>従量使用料</t>
  </si>
  <si>
    <t>単価　③</t>
  </si>
  <si>
    <t>単価　③</t>
    <rPh sb="0" eb="2">
      <t>タンカ</t>
    </rPh>
    <phoneticPr fontId="2"/>
  </si>
  <si>
    <t>単価　④</t>
    <phoneticPr fontId="2"/>
  </si>
  <si>
    <t>当該ランクの水量①</t>
    <rPh sb="0" eb="2">
      <t>トウガイ</t>
    </rPh>
    <rPh sb="6" eb="8">
      <t>スイリョウ</t>
    </rPh>
    <phoneticPr fontId="2"/>
  </si>
  <si>
    <t>単価　②</t>
    <rPh sb="0" eb="2">
      <t>タンカ</t>
    </rPh>
    <phoneticPr fontId="2"/>
  </si>
  <si>
    <t>料金　②×①</t>
    <rPh sb="0" eb="2">
      <t>リョウキン</t>
    </rPh>
    <phoneticPr fontId="2"/>
  </si>
  <si>
    <t>単価　③</t>
    <phoneticPr fontId="2"/>
  </si>
  <si>
    <t>料金　③×①</t>
  </si>
  <si>
    <t>料金　③×①</t>
    <phoneticPr fontId="2"/>
  </si>
  <si>
    <t>２か月使用水量①</t>
    <rPh sb="2" eb="3">
      <t>ゲツ</t>
    </rPh>
    <rPh sb="3" eb="7">
      <t>シヨウスイリョウ</t>
    </rPh>
    <phoneticPr fontId="2"/>
  </si>
  <si>
    <t>水量①（水道）</t>
    <rPh sb="0" eb="2">
      <t>スイリョウ</t>
    </rPh>
    <rPh sb="4" eb="6">
      <t>スイドウ</t>
    </rPh>
    <phoneticPr fontId="2"/>
  </si>
  <si>
    <t>水量②（下水道）</t>
    <rPh sb="0" eb="2">
      <t>スイリョウ</t>
    </rPh>
    <rPh sb="4" eb="7">
      <t>ゲスイドウ</t>
    </rPh>
    <phoneticPr fontId="2"/>
  </si>
  <si>
    <t>料金　③×①</t>
    <rPh sb="0" eb="2">
      <t>リョウキン</t>
    </rPh>
    <phoneticPr fontId="2"/>
  </si>
  <si>
    <t>料金　④×②</t>
    <phoneticPr fontId="2"/>
  </si>
  <si>
    <t>→　数字（整数）を入力</t>
    <rPh sb="2" eb="4">
      <t>スウジ</t>
    </rPh>
    <rPh sb="5" eb="7">
      <t>セイスウ</t>
    </rPh>
    <rPh sb="9" eb="11">
      <t>ニュウリョク</t>
    </rPh>
    <phoneticPr fontId="2"/>
  </si>
  <si>
    <t>段階別満額</t>
    <rPh sb="0" eb="2">
      <t>ダンカイ</t>
    </rPh>
    <rPh sb="2" eb="3">
      <t>ベツ</t>
    </rPh>
    <rPh sb="3" eb="5">
      <t>マンガク</t>
    </rPh>
    <phoneticPr fontId="2"/>
  </si>
  <si>
    <t>前段階満量加算</t>
    <rPh sb="0" eb="3">
      <t>ゼンダンカイ</t>
    </rPh>
    <rPh sb="3" eb="5">
      <t>マンリョウ</t>
    </rPh>
    <rPh sb="5" eb="7">
      <t>カサン</t>
    </rPh>
    <phoneticPr fontId="2"/>
  </si>
  <si>
    <t>↓現行料金との差額</t>
    <rPh sb="1" eb="5">
      <t>ゲンコウリョウキン</t>
    </rPh>
    <rPh sb="7" eb="9">
      <t>サガク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</si>
</sst>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&quot;R&quot;00"/>
    <numFmt numFmtId="179" formatCode="#,##0&quot;円 &quot;"/>
    <numFmt numFmtId="180" formatCode="General&quot;ｍｍ&quot;"/>
    <numFmt numFmtId="181" formatCode="#,##0&quot;円&quot;"/>
    <numFmt numFmtId="182" formatCode="&quot;～&quot;General"/>
    <numFmt numFmtId="183" formatCode="#,##0&quot;円増&quot;"/>
  </numFmts>
  <fonts count="27" x14ac:knownFonts="1">
    <font>
      <sz val="11"/>
      <color theme="1"/>
      <name val="ＭＳ ゴシック"/>
      <family val="2"/>
      <charset val="128"/>
      <scheme val="minor"/>
    </font>
    <font>
      <sz val="11"/>
      <color theme="1"/>
      <name val="ＭＳ ゴシック"/>
      <family val="2"/>
      <charset val="128"/>
      <scheme val="minor"/>
    </font>
    <font>
      <sz val="6"/>
      <name val="ＭＳ 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8"/>
      <color theme="0" tint="-0.499984740745262"/>
      <name val="BIZ UDPゴシック"/>
      <family val="3"/>
      <charset val="128"/>
    </font>
    <font>
      <sz val="14"/>
      <color theme="0" tint="-0.499984740745262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0"/>
      <color rgb="FFC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rgb="FFC0000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0"/>
      <name val="BIZ UDP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3" fillId="0" borderId="0" xfId="0" applyFont="1">
      <alignment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39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177" fontId="4" fillId="0" borderId="53" xfId="0" applyNumberFormat="1" applyFont="1" applyBorder="1" applyAlignment="1">
      <alignment horizontal="center" vertical="center"/>
    </xf>
    <xf numFmtId="177" fontId="4" fillId="0" borderId="54" xfId="0" applyNumberFormat="1" applyFont="1" applyBorder="1" applyAlignment="1">
      <alignment horizontal="right" vertical="center"/>
    </xf>
    <xf numFmtId="177" fontId="4" fillId="0" borderId="55" xfId="0" applyNumberFormat="1" applyFont="1" applyBorder="1" applyAlignment="1">
      <alignment horizontal="center" vertical="center"/>
    </xf>
    <xf numFmtId="0" fontId="3" fillId="0" borderId="56" xfId="0" applyFont="1" applyBorder="1">
      <alignment vertical="center"/>
    </xf>
    <xf numFmtId="0" fontId="3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181" fontId="3" fillId="6" borderId="40" xfId="0" applyNumberFormat="1" applyFont="1" applyFill="1" applyBorder="1">
      <alignment vertical="center"/>
    </xf>
    <xf numFmtId="181" fontId="3" fillId="6" borderId="62" xfId="0" applyNumberFormat="1" applyFont="1" applyFill="1" applyBorder="1">
      <alignment vertical="center"/>
    </xf>
    <xf numFmtId="181" fontId="3" fillId="6" borderId="27" xfId="0" applyNumberFormat="1" applyFont="1" applyFill="1" applyBorder="1" applyAlignment="1">
      <alignment horizontal="center" vertical="center"/>
    </xf>
    <xf numFmtId="181" fontId="3" fillId="6" borderId="63" xfId="0" applyNumberFormat="1" applyFont="1" applyFill="1" applyBorder="1">
      <alignment vertical="center"/>
    </xf>
    <xf numFmtId="181" fontId="3" fillId="6" borderId="28" xfId="0" applyNumberFormat="1" applyFont="1" applyFill="1" applyBorder="1">
      <alignment vertical="center"/>
    </xf>
    <xf numFmtId="180" fontId="3" fillId="5" borderId="40" xfId="0" applyNumberFormat="1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11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3" fillId="8" borderId="3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4" borderId="0" xfId="0" applyFont="1" applyFill="1">
      <alignment vertical="center"/>
    </xf>
    <xf numFmtId="0" fontId="6" fillId="4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6" fillId="6" borderId="0" xfId="0" applyFont="1" applyFill="1">
      <alignment vertical="center"/>
    </xf>
    <xf numFmtId="0" fontId="7" fillId="6" borderId="0" xfId="0" applyFont="1" applyFill="1">
      <alignment vertical="center"/>
    </xf>
    <xf numFmtId="0" fontId="6" fillId="6" borderId="0" xfId="0" applyFont="1" applyFill="1" applyAlignment="1">
      <alignment horizontal="left" vertical="center"/>
    </xf>
    <xf numFmtId="0" fontId="6" fillId="9" borderId="0" xfId="0" applyFont="1" applyFill="1">
      <alignment vertical="center"/>
    </xf>
    <xf numFmtId="0" fontId="12" fillId="6" borderId="73" xfId="0" applyFont="1" applyFill="1" applyBorder="1">
      <alignment vertical="center"/>
    </xf>
    <xf numFmtId="0" fontId="6" fillId="6" borderId="73" xfId="0" applyFont="1" applyFill="1" applyBorder="1">
      <alignment vertical="center"/>
    </xf>
    <xf numFmtId="0" fontId="6" fillId="9" borderId="73" xfId="0" applyFont="1" applyFill="1" applyBorder="1">
      <alignment vertical="center"/>
    </xf>
    <xf numFmtId="0" fontId="12" fillId="0" borderId="0" xfId="0" applyFont="1">
      <alignment vertical="center"/>
    </xf>
    <xf numFmtId="0" fontId="6" fillId="0" borderId="73" xfId="0" applyFont="1" applyBorder="1">
      <alignment vertical="center"/>
    </xf>
    <xf numFmtId="0" fontId="14" fillId="6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18" fillId="6" borderId="0" xfId="0" applyFont="1" applyFill="1" applyAlignment="1">
      <alignment horizontal="left" vertical="center"/>
    </xf>
    <xf numFmtId="0" fontId="8" fillId="4" borderId="0" xfId="0" applyFont="1" applyFill="1">
      <alignment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>
      <alignment vertical="center"/>
    </xf>
    <xf numFmtId="0" fontId="7" fillId="6" borderId="0" xfId="0" applyFont="1" applyFill="1" applyAlignment="1">
      <alignment horizontal="center" vertical="center"/>
    </xf>
    <xf numFmtId="181" fontId="6" fillId="6" borderId="0" xfId="0" applyNumberFormat="1" applyFont="1" applyFill="1" applyAlignment="1">
      <alignment horizontal="center" vertical="center"/>
    </xf>
    <xf numFmtId="181" fontId="17" fillId="6" borderId="0" xfId="0" applyNumberFormat="1" applyFont="1" applyFill="1" applyAlignment="1">
      <alignment horizontal="center" vertical="center"/>
    </xf>
    <xf numFmtId="181" fontId="19" fillId="9" borderId="0" xfId="0" applyNumberFormat="1" applyFont="1" applyFill="1" applyAlignment="1">
      <alignment horizontal="center" vertical="center"/>
    </xf>
    <xf numFmtId="181" fontId="19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1" fillId="2" borderId="0" xfId="0" applyFont="1" applyFill="1">
      <alignment vertical="center"/>
    </xf>
    <xf numFmtId="181" fontId="3" fillId="6" borderId="25" xfId="0" applyNumberFormat="1" applyFont="1" applyFill="1" applyBorder="1">
      <alignment vertical="center"/>
    </xf>
    <xf numFmtId="181" fontId="3" fillId="6" borderId="61" xfId="0" applyNumberFormat="1" applyFont="1" applyFill="1" applyBorder="1">
      <alignment vertical="center"/>
    </xf>
    <xf numFmtId="181" fontId="3" fillId="6" borderId="72" xfId="0" applyNumberFormat="1" applyFont="1" applyFill="1" applyBorder="1">
      <alignment vertical="center"/>
    </xf>
    <xf numFmtId="181" fontId="3" fillId="6" borderId="27" xfId="0" applyNumberFormat="1" applyFont="1" applyFill="1" applyBorder="1">
      <alignment vertical="center"/>
    </xf>
    <xf numFmtId="181" fontId="3" fillId="6" borderId="67" xfId="0" applyNumberFormat="1" applyFont="1" applyFill="1" applyBorder="1">
      <alignment vertical="center"/>
    </xf>
    <xf numFmtId="0" fontId="3" fillId="7" borderId="52" xfId="0" applyFont="1" applyFill="1" applyBorder="1">
      <alignment vertical="center"/>
    </xf>
    <xf numFmtId="177" fontId="3" fillId="7" borderId="36" xfId="0" applyNumberFormat="1" applyFont="1" applyFill="1" applyBorder="1">
      <alignment vertical="center"/>
    </xf>
    <xf numFmtId="0" fontId="3" fillId="7" borderId="47" xfId="0" applyFont="1" applyFill="1" applyBorder="1">
      <alignment vertical="center"/>
    </xf>
    <xf numFmtId="0" fontId="3" fillId="7" borderId="38" xfId="0" applyFont="1" applyFill="1" applyBorder="1">
      <alignment vertical="center"/>
    </xf>
    <xf numFmtId="177" fontId="3" fillId="7" borderId="38" xfId="0" applyNumberFormat="1" applyFont="1" applyFill="1" applyBorder="1">
      <alignment vertical="center"/>
    </xf>
    <xf numFmtId="0" fontId="3" fillId="7" borderId="50" xfId="0" applyFont="1" applyFill="1" applyBorder="1">
      <alignment vertical="center"/>
    </xf>
    <xf numFmtId="177" fontId="3" fillId="7" borderId="66" xfId="0" applyNumberFormat="1" applyFont="1" applyFill="1" applyBorder="1">
      <alignment vertical="center"/>
    </xf>
    <xf numFmtId="0" fontId="4" fillId="7" borderId="52" xfId="0" applyFont="1" applyFill="1" applyBorder="1">
      <alignment vertical="center"/>
    </xf>
    <xf numFmtId="177" fontId="4" fillId="7" borderId="36" xfId="0" applyNumberFormat="1" applyFont="1" applyFill="1" applyBorder="1">
      <alignment vertical="center"/>
    </xf>
    <xf numFmtId="0" fontId="4" fillId="7" borderId="47" xfId="0" applyFont="1" applyFill="1" applyBorder="1">
      <alignment vertical="center"/>
    </xf>
    <xf numFmtId="0" fontId="4" fillId="7" borderId="38" xfId="0" applyFont="1" applyFill="1" applyBorder="1">
      <alignment vertical="center"/>
    </xf>
    <xf numFmtId="180" fontId="4" fillId="5" borderId="40" xfId="0" applyNumberFormat="1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63" xfId="0" applyFont="1" applyFill="1" applyBorder="1" applyAlignment="1">
      <alignment horizontal="center" vertical="center"/>
    </xf>
    <xf numFmtId="181" fontId="19" fillId="11" borderId="0" xfId="0" applyNumberFormat="1" applyFont="1" applyFill="1" applyAlignment="1">
      <alignment horizontal="center" vertical="center"/>
    </xf>
    <xf numFmtId="0" fontId="19" fillId="12" borderId="74" xfId="0" applyFont="1" applyFill="1" applyBorder="1" applyAlignment="1">
      <alignment horizontal="center" vertical="center"/>
    </xf>
    <xf numFmtId="0" fontId="19" fillId="13" borderId="74" xfId="0" applyFont="1" applyFill="1" applyBorder="1" applyAlignment="1">
      <alignment horizontal="center" vertical="center"/>
    </xf>
    <xf numFmtId="176" fontId="19" fillId="10" borderId="74" xfId="0" applyNumberFormat="1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7" fillId="4" borderId="0" xfId="0" applyFont="1" applyFill="1">
      <alignment vertical="center"/>
    </xf>
    <xf numFmtId="0" fontId="20" fillId="9" borderId="0" xfId="0" applyFont="1" applyFill="1" applyAlignment="1">
      <alignment horizontal="left" vertical="center"/>
    </xf>
    <xf numFmtId="0" fontId="20" fillId="11" borderId="0" xfId="0" applyFont="1" applyFill="1" applyAlignment="1">
      <alignment horizontal="left" vertical="center"/>
    </xf>
    <xf numFmtId="179" fontId="17" fillId="6" borderId="0" xfId="0" applyNumberFormat="1" applyFont="1" applyFill="1" applyAlignment="1">
      <alignment horizontal="right" vertical="center"/>
    </xf>
    <xf numFmtId="179" fontId="6" fillId="2" borderId="0" xfId="0" applyNumberFormat="1" applyFont="1" applyFill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4" borderId="0" xfId="0" applyNumberFormat="1" applyFont="1" applyFill="1" applyAlignment="1">
      <alignment horizontal="right" vertical="center"/>
    </xf>
    <xf numFmtId="179" fontId="8" fillId="4" borderId="0" xfId="0" applyNumberFormat="1" applyFont="1" applyFill="1" applyAlignment="1">
      <alignment horizontal="right" vertical="center"/>
    </xf>
    <xf numFmtId="179" fontId="8" fillId="6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4" borderId="16" xfId="0" applyNumberFormat="1" applyFont="1" applyFill="1" applyBorder="1" applyAlignment="1">
      <alignment horizontal="right" vertical="center"/>
    </xf>
    <xf numFmtId="177" fontId="4" fillId="4" borderId="16" xfId="0" applyNumberFormat="1" applyFont="1" applyFill="1" applyBorder="1" applyAlignment="1">
      <alignment horizontal="center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17" xfId="0" applyNumberFormat="1" applyFont="1" applyFill="1" applyBorder="1" applyAlignment="1">
      <alignment horizontal="right" vertical="center"/>
    </xf>
    <xf numFmtId="177" fontId="4" fillId="4" borderId="17" xfId="0" applyNumberFormat="1" applyFont="1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right" vertical="center" shrinkToFit="1"/>
    </xf>
    <xf numFmtId="177" fontId="4" fillId="0" borderId="77" xfId="0" applyNumberFormat="1" applyFont="1" applyBorder="1" applyAlignment="1">
      <alignment horizontal="center" vertical="center"/>
    </xf>
    <xf numFmtId="177" fontId="4" fillId="0" borderId="78" xfId="0" applyNumberFormat="1" applyFont="1" applyBorder="1" applyAlignment="1">
      <alignment horizontal="center" vertical="center"/>
    </xf>
    <xf numFmtId="177" fontId="4" fillId="0" borderId="79" xfId="0" applyNumberFormat="1" applyFont="1" applyBorder="1" applyAlignment="1">
      <alignment horizontal="center" vertical="center"/>
    </xf>
    <xf numFmtId="0" fontId="21" fillId="3" borderId="6" xfId="1" applyNumberFormat="1" applyFont="1" applyFill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4" borderId="17" xfId="0" applyNumberFormat="1" applyFont="1" applyFill="1" applyBorder="1" applyAlignment="1">
      <alignment horizontal="right" vertical="center" shrinkToFit="1"/>
    </xf>
    <xf numFmtId="177" fontId="4" fillId="0" borderId="38" xfId="0" applyNumberFormat="1" applyFont="1" applyBorder="1" applyAlignment="1">
      <alignment horizontal="right" vertical="center" shrinkToFit="1"/>
    </xf>
    <xf numFmtId="177" fontId="21" fillId="0" borderId="9" xfId="0" applyNumberFormat="1" applyFont="1" applyBorder="1" applyAlignment="1">
      <alignment horizontal="right" vertical="center"/>
    </xf>
    <xf numFmtId="177" fontId="21" fillId="4" borderId="9" xfId="0" applyNumberFormat="1" applyFont="1" applyFill="1" applyBorder="1" applyAlignment="1">
      <alignment horizontal="right" vertical="center"/>
    </xf>
    <xf numFmtId="178" fontId="21" fillId="3" borderId="3" xfId="1" applyNumberFormat="1" applyFont="1" applyFill="1" applyBorder="1" applyAlignment="1">
      <alignment horizontal="center" vertical="center" shrinkToFit="1"/>
    </xf>
    <xf numFmtId="178" fontId="5" fillId="3" borderId="26" xfId="1" applyNumberFormat="1" applyFont="1" applyFill="1" applyBorder="1" applyAlignment="1">
      <alignment horizontal="center" vertical="center" shrinkToFit="1"/>
    </xf>
    <xf numFmtId="0" fontId="21" fillId="3" borderId="2" xfId="1" applyNumberFormat="1" applyFont="1" applyFill="1" applyBorder="1" applyAlignment="1">
      <alignment horizontal="center" vertical="center" shrinkToFit="1"/>
    </xf>
    <xf numFmtId="0" fontId="5" fillId="3" borderId="72" xfId="1" applyNumberFormat="1" applyFont="1" applyFill="1" applyBorder="1" applyAlignment="1">
      <alignment horizontal="center" vertical="center" shrinkToFit="1"/>
    </xf>
    <xf numFmtId="177" fontId="21" fillId="0" borderId="34" xfId="0" applyNumberFormat="1" applyFont="1" applyBorder="1" applyAlignment="1">
      <alignment horizontal="right" vertical="center"/>
    </xf>
    <xf numFmtId="177" fontId="4" fillId="0" borderId="81" xfId="0" applyNumberFormat="1" applyFont="1" applyBorder="1" applyAlignment="1">
      <alignment horizontal="right" vertical="center"/>
    </xf>
    <xf numFmtId="177" fontId="21" fillId="0" borderId="4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21" fillId="0" borderId="32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1" fillId="0" borderId="25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8" fontId="21" fillId="3" borderId="5" xfId="1" applyNumberFormat="1" applyFont="1" applyFill="1" applyBorder="1" applyAlignment="1">
      <alignment horizontal="center" vertical="center" shrinkToFit="1"/>
    </xf>
    <xf numFmtId="0" fontId="21" fillId="3" borderId="1" xfId="1" applyNumberFormat="1" applyFont="1" applyFill="1" applyBorder="1" applyAlignment="1">
      <alignment horizontal="center" vertical="center" shrinkToFit="1"/>
    </xf>
    <xf numFmtId="177" fontId="21" fillId="0" borderId="82" xfId="0" applyNumberFormat="1" applyFont="1" applyBorder="1" applyAlignment="1">
      <alignment horizontal="right" vertical="center"/>
    </xf>
    <xf numFmtId="177" fontId="21" fillId="0" borderId="8" xfId="0" applyNumberFormat="1" applyFont="1" applyBorder="1" applyAlignment="1">
      <alignment horizontal="right" vertical="center"/>
    </xf>
    <xf numFmtId="177" fontId="21" fillId="4" borderId="8" xfId="0" applyNumberFormat="1" applyFont="1" applyFill="1" applyBorder="1" applyAlignment="1">
      <alignment horizontal="right" vertical="center"/>
    </xf>
    <xf numFmtId="177" fontId="4" fillId="4" borderId="31" xfId="0" applyNumberFormat="1" applyFont="1" applyFill="1" applyBorder="1" applyAlignment="1">
      <alignment horizontal="right" vertical="center"/>
    </xf>
    <xf numFmtId="177" fontId="21" fillId="4" borderId="10" xfId="0" applyNumberFormat="1" applyFont="1" applyFill="1" applyBorder="1" applyAlignment="1">
      <alignment horizontal="right" vertical="center"/>
    </xf>
    <xf numFmtId="177" fontId="4" fillId="4" borderId="33" xfId="0" applyNumberFormat="1" applyFont="1" applyFill="1" applyBorder="1" applyAlignment="1">
      <alignment horizontal="right" vertical="center"/>
    </xf>
    <xf numFmtId="177" fontId="21" fillId="0" borderId="10" xfId="0" applyNumberFormat="1" applyFont="1" applyBorder="1" applyAlignment="1">
      <alignment horizontal="right" vertical="center"/>
    </xf>
    <xf numFmtId="177" fontId="21" fillId="0" borderId="84" xfId="0" applyNumberFormat="1" applyFont="1" applyBorder="1" applyAlignment="1">
      <alignment horizontal="right" vertical="center"/>
    </xf>
    <xf numFmtId="0" fontId="21" fillId="3" borderId="18" xfId="1" applyNumberFormat="1" applyFont="1" applyFill="1" applyBorder="1" applyAlignment="1">
      <alignment horizontal="center" vertical="center" shrinkToFit="1"/>
    </xf>
    <xf numFmtId="177" fontId="21" fillId="4" borderId="21" xfId="0" applyNumberFormat="1" applyFont="1" applyFill="1" applyBorder="1" applyAlignment="1">
      <alignment horizontal="right" vertical="center"/>
    </xf>
    <xf numFmtId="177" fontId="21" fillId="4" borderId="22" xfId="0" applyNumberFormat="1" applyFont="1" applyFill="1" applyBorder="1" applyAlignment="1">
      <alignment horizontal="right" vertical="center"/>
    </xf>
    <xf numFmtId="178" fontId="5" fillId="3" borderId="85" xfId="1" applyNumberFormat="1" applyFont="1" applyFill="1" applyBorder="1" applyAlignment="1">
      <alignment horizontal="center" vertical="center" shrinkToFit="1"/>
    </xf>
    <xf numFmtId="0" fontId="5" fillId="3" borderId="43" xfId="1" applyNumberFormat="1" applyFont="1" applyFill="1" applyBorder="1" applyAlignment="1">
      <alignment horizontal="center" vertical="center" shrinkToFit="1"/>
    </xf>
    <xf numFmtId="177" fontId="4" fillId="0" borderId="45" xfId="0" applyNumberFormat="1" applyFont="1" applyBorder="1" applyAlignment="1">
      <alignment horizontal="right" vertical="center"/>
    </xf>
    <xf numFmtId="177" fontId="4" fillId="0" borderId="44" xfId="0" applyNumberFormat="1" applyFont="1" applyBorder="1" applyAlignment="1">
      <alignment horizontal="right" vertical="center"/>
    </xf>
    <xf numFmtId="177" fontId="4" fillId="4" borderId="44" xfId="0" applyNumberFormat="1" applyFont="1" applyFill="1" applyBorder="1" applyAlignment="1">
      <alignment horizontal="right" vertical="center"/>
    </xf>
    <xf numFmtId="177" fontId="4" fillId="0" borderId="86" xfId="0" applyNumberFormat="1" applyFont="1" applyBorder="1" applyAlignment="1">
      <alignment horizontal="right" vertical="center"/>
    </xf>
    <xf numFmtId="177" fontId="4" fillId="6" borderId="16" xfId="0" applyNumberFormat="1" applyFont="1" applyFill="1" applyBorder="1" applyAlignment="1">
      <alignment horizontal="right" vertical="center"/>
    </xf>
    <xf numFmtId="177" fontId="4" fillId="6" borderId="16" xfId="0" applyNumberFormat="1" applyFont="1" applyFill="1" applyBorder="1" applyAlignment="1">
      <alignment horizontal="center" vertical="center"/>
    </xf>
    <xf numFmtId="177" fontId="21" fillId="6" borderId="8" xfId="0" applyNumberFormat="1" applyFont="1" applyFill="1" applyBorder="1" applyAlignment="1">
      <alignment horizontal="right" vertical="center"/>
    </xf>
    <xf numFmtId="177" fontId="4" fillId="6" borderId="31" xfId="0" applyNumberFormat="1" applyFont="1" applyFill="1" applyBorder="1" applyAlignment="1">
      <alignment horizontal="right" vertical="center"/>
    </xf>
    <xf numFmtId="177" fontId="21" fillId="6" borderId="21" xfId="0" applyNumberFormat="1" applyFont="1" applyFill="1" applyBorder="1" applyAlignment="1">
      <alignment horizontal="right" vertical="center"/>
    </xf>
    <xf numFmtId="177" fontId="4" fillId="6" borderId="77" xfId="0" applyNumberFormat="1" applyFont="1" applyFill="1" applyBorder="1" applyAlignment="1">
      <alignment horizontal="center" vertical="center"/>
    </xf>
    <xf numFmtId="177" fontId="4" fillId="6" borderId="15" xfId="0" applyNumberFormat="1" applyFont="1" applyFill="1" applyBorder="1" applyAlignment="1">
      <alignment horizontal="right" vertical="center"/>
    </xf>
    <xf numFmtId="177" fontId="4" fillId="6" borderId="15" xfId="0" applyNumberFormat="1" applyFont="1" applyFill="1" applyBorder="1" applyAlignment="1">
      <alignment horizontal="center" vertical="center"/>
    </xf>
    <xf numFmtId="177" fontId="21" fillId="6" borderId="82" xfId="0" applyNumberFormat="1" applyFont="1" applyFill="1" applyBorder="1" applyAlignment="1">
      <alignment horizontal="right" vertical="center"/>
    </xf>
    <xf numFmtId="177" fontId="4" fillId="6" borderId="83" xfId="0" applyNumberFormat="1" applyFont="1" applyFill="1" applyBorder="1" applyAlignment="1">
      <alignment horizontal="right" vertical="center"/>
    </xf>
    <xf numFmtId="177" fontId="21" fillId="6" borderId="20" xfId="0" applyNumberFormat="1" applyFont="1" applyFill="1" applyBorder="1" applyAlignment="1">
      <alignment horizontal="right" vertical="center"/>
    </xf>
    <xf numFmtId="177" fontId="4" fillId="6" borderId="78" xfId="0" applyNumberFormat="1" applyFont="1" applyFill="1" applyBorder="1" applyAlignment="1">
      <alignment horizontal="center" vertical="center"/>
    </xf>
    <xf numFmtId="177" fontId="4" fillId="6" borderId="79" xfId="0" applyNumberFormat="1" applyFont="1" applyFill="1" applyBorder="1" applyAlignment="1">
      <alignment horizontal="center" vertical="center"/>
    </xf>
    <xf numFmtId="177" fontId="4" fillId="6" borderId="80" xfId="0" applyNumberFormat="1" applyFont="1" applyFill="1" applyBorder="1" applyAlignment="1">
      <alignment horizontal="center" vertical="center"/>
    </xf>
    <xf numFmtId="177" fontId="4" fillId="6" borderId="19" xfId="0" applyNumberFormat="1" applyFont="1" applyFill="1" applyBorder="1" applyAlignment="1">
      <alignment horizontal="center" vertical="center"/>
    </xf>
    <xf numFmtId="177" fontId="4" fillId="6" borderId="16" xfId="0" applyNumberFormat="1" applyFont="1" applyFill="1" applyBorder="1" applyAlignment="1">
      <alignment horizontal="right" vertical="center" shrinkToFit="1"/>
    </xf>
    <xf numFmtId="177" fontId="4" fillId="6" borderId="38" xfId="0" applyNumberFormat="1" applyFont="1" applyFill="1" applyBorder="1" applyAlignment="1">
      <alignment horizontal="right" vertical="center"/>
    </xf>
    <xf numFmtId="177" fontId="4" fillId="6" borderId="38" xfId="0" applyNumberFormat="1" applyFont="1" applyFill="1" applyBorder="1" applyAlignment="1">
      <alignment horizontal="center" vertical="center"/>
    </xf>
    <xf numFmtId="177" fontId="4" fillId="6" borderId="38" xfId="0" applyNumberFormat="1" applyFont="1" applyFill="1" applyBorder="1" applyAlignment="1">
      <alignment horizontal="right" vertical="center" shrinkToFit="1"/>
    </xf>
    <xf numFmtId="177" fontId="21" fillId="6" borderId="29" xfId="0" applyNumberFormat="1" applyFont="1" applyFill="1" applyBorder="1" applyAlignment="1">
      <alignment horizontal="right" vertical="center"/>
    </xf>
    <xf numFmtId="177" fontId="4" fillId="6" borderId="28" xfId="0" applyNumberFormat="1" applyFont="1" applyFill="1" applyBorder="1" applyAlignment="1">
      <alignment horizontal="right" vertical="center"/>
    </xf>
    <xf numFmtId="177" fontId="21" fillId="6" borderId="71" xfId="0" applyNumberFormat="1" applyFont="1" applyFill="1" applyBorder="1" applyAlignment="1">
      <alignment horizontal="right" vertical="center"/>
    </xf>
    <xf numFmtId="177" fontId="4" fillId="6" borderId="17" xfId="0" applyNumberFormat="1" applyFont="1" applyFill="1" applyBorder="1" applyAlignment="1">
      <alignment horizontal="right" vertical="center"/>
    </xf>
    <xf numFmtId="177" fontId="4" fillId="6" borderId="17" xfId="0" applyNumberFormat="1" applyFont="1" applyFill="1" applyBorder="1" applyAlignment="1">
      <alignment horizontal="center" vertical="center"/>
    </xf>
    <xf numFmtId="177" fontId="4" fillId="6" borderId="17" xfId="0" applyNumberFormat="1" applyFont="1" applyFill="1" applyBorder="1" applyAlignment="1">
      <alignment horizontal="right" vertical="center" shrinkToFit="1"/>
    </xf>
    <xf numFmtId="177" fontId="21" fillId="6" borderId="10" xfId="0" applyNumberFormat="1" applyFont="1" applyFill="1" applyBorder="1" applyAlignment="1">
      <alignment horizontal="right" vertical="center"/>
    </xf>
    <xf numFmtId="177" fontId="4" fillId="6" borderId="33" xfId="0" applyNumberFormat="1" applyFont="1" applyFill="1" applyBorder="1" applyAlignment="1">
      <alignment horizontal="right" vertical="center"/>
    </xf>
    <xf numFmtId="177" fontId="21" fillId="6" borderId="22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Alignment="1">
      <alignment horizontal="center" vertical="center"/>
    </xf>
    <xf numFmtId="0" fontId="21" fillId="3" borderId="14" xfId="1" applyNumberFormat="1" applyFont="1" applyFill="1" applyBorder="1" applyAlignment="1">
      <alignment horizontal="center" vertical="center" shrinkToFit="1"/>
    </xf>
    <xf numFmtId="177" fontId="21" fillId="6" borderId="15" xfId="0" applyNumberFormat="1" applyFont="1" applyFill="1" applyBorder="1" applyAlignment="1">
      <alignment horizontal="right" vertical="center"/>
    </xf>
    <xf numFmtId="177" fontId="21" fillId="6" borderId="16" xfId="0" applyNumberFormat="1" applyFont="1" applyFill="1" applyBorder="1" applyAlignment="1">
      <alignment horizontal="right" vertical="center"/>
    </xf>
    <xf numFmtId="177" fontId="21" fillId="4" borderId="16" xfId="0" applyNumberFormat="1" applyFont="1" applyFill="1" applyBorder="1" applyAlignment="1">
      <alignment horizontal="right" vertical="center"/>
    </xf>
    <xf numFmtId="177" fontId="21" fillId="4" borderId="17" xfId="0" applyNumberFormat="1" applyFont="1" applyFill="1" applyBorder="1" applyAlignment="1">
      <alignment horizontal="right" vertical="center"/>
    </xf>
    <xf numFmtId="177" fontId="21" fillId="6" borderId="38" xfId="0" applyNumberFormat="1" applyFont="1" applyFill="1" applyBorder="1" applyAlignment="1">
      <alignment horizontal="right" vertical="center"/>
    </xf>
    <xf numFmtId="177" fontId="21" fillId="6" borderId="17" xfId="0" applyNumberFormat="1" applyFont="1" applyFill="1" applyBorder="1" applyAlignment="1">
      <alignment horizontal="right" vertical="center"/>
    </xf>
    <xf numFmtId="177" fontId="4" fillId="6" borderId="0" xfId="0" applyNumberFormat="1" applyFont="1" applyFill="1" applyAlignment="1">
      <alignment horizontal="right" vertical="center"/>
    </xf>
    <xf numFmtId="0" fontId="4" fillId="3" borderId="1" xfId="1" applyNumberFormat="1" applyFont="1" applyFill="1" applyBorder="1" applyAlignment="1">
      <alignment horizontal="center" vertical="center" shrinkToFit="1"/>
    </xf>
    <xf numFmtId="0" fontId="4" fillId="3" borderId="6" xfId="1" applyNumberFormat="1" applyFont="1" applyFill="1" applyBorder="1" applyAlignment="1">
      <alignment horizontal="center" vertical="center" shrinkToFit="1"/>
    </xf>
    <xf numFmtId="177" fontId="4" fillId="6" borderId="82" xfId="0" applyNumberFormat="1" applyFont="1" applyFill="1" applyBorder="1" applyAlignment="1">
      <alignment horizontal="right" vertical="center"/>
    </xf>
    <xf numFmtId="177" fontId="4" fillId="6" borderId="7" xfId="0" applyNumberFormat="1" applyFont="1" applyFill="1" applyBorder="1" applyAlignment="1">
      <alignment horizontal="right" vertical="center"/>
    </xf>
    <xf numFmtId="177" fontId="4" fillId="6" borderId="8" xfId="0" applyNumberFormat="1" applyFont="1" applyFill="1" applyBorder="1" applyAlignment="1">
      <alignment horizontal="right" vertical="center"/>
    </xf>
    <xf numFmtId="177" fontId="4" fillId="6" borderId="9" xfId="0" applyNumberFormat="1" applyFont="1" applyFill="1" applyBorder="1" applyAlignment="1">
      <alignment horizontal="right" vertical="center"/>
    </xf>
    <xf numFmtId="177" fontId="4" fillId="4" borderId="8" xfId="0" applyNumberFormat="1" applyFont="1" applyFill="1" applyBorder="1" applyAlignment="1">
      <alignment horizontal="right" vertical="center"/>
    </xf>
    <xf numFmtId="177" fontId="4" fillId="4" borderId="10" xfId="0" applyNumberFormat="1" applyFont="1" applyFill="1" applyBorder="1" applyAlignment="1">
      <alignment horizontal="right" vertical="center"/>
    </xf>
    <xf numFmtId="177" fontId="4" fillId="6" borderId="29" xfId="0" applyNumberFormat="1" applyFont="1" applyFill="1" applyBorder="1" applyAlignment="1">
      <alignment horizontal="right" vertical="center"/>
    </xf>
    <xf numFmtId="177" fontId="4" fillId="6" borderId="39" xfId="0" applyNumberFormat="1" applyFont="1" applyFill="1" applyBorder="1" applyAlignment="1">
      <alignment horizontal="right" vertical="center"/>
    </xf>
    <xf numFmtId="177" fontId="4" fillId="6" borderId="10" xfId="0" applyNumberFormat="1" applyFont="1" applyFill="1" applyBorder="1" applyAlignment="1">
      <alignment horizontal="right" vertical="center"/>
    </xf>
    <xf numFmtId="177" fontId="4" fillId="6" borderId="11" xfId="0" applyNumberFormat="1" applyFont="1" applyFill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21" fillId="0" borderId="53" xfId="0" applyNumberFormat="1" applyFont="1" applyBorder="1" applyAlignment="1">
      <alignment horizontal="right" vertical="center"/>
    </xf>
    <xf numFmtId="177" fontId="21" fillId="0" borderId="54" xfId="0" applyNumberFormat="1" applyFont="1" applyBorder="1" applyAlignment="1">
      <alignment horizontal="right" vertical="center"/>
    </xf>
    <xf numFmtId="177" fontId="21" fillId="0" borderId="11" xfId="0" applyNumberFormat="1" applyFont="1" applyBorder="1" applyAlignment="1">
      <alignment horizontal="right" vertical="center"/>
    </xf>
    <xf numFmtId="0" fontId="21" fillId="3" borderId="87" xfId="1" applyNumberFormat="1" applyFont="1" applyFill="1" applyBorder="1" applyAlignment="1">
      <alignment horizontal="center" vertical="center" shrinkToFit="1"/>
    </xf>
    <xf numFmtId="0" fontId="4" fillId="3" borderId="87" xfId="1" applyNumberFormat="1" applyFont="1" applyFill="1" applyBorder="1" applyAlignment="1">
      <alignment horizontal="center" vertical="center" shrinkToFit="1"/>
    </xf>
    <xf numFmtId="177" fontId="4" fillId="0" borderId="5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3" fillId="6" borderId="0" xfId="0" applyFont="1" applyFill="1">
      <alignment vertical="center"/>
    </xf>
    <xf numFmtId="0" fontId="3" fillId="6" borderId="42" xfId="0" applyFont="1" applyFill="1" applyBorder="1">
      <alignment vertical="center"/>
    </xf>
    <xf numFmtId="0" fontId="3" fillId="6" borderId="0" xfId="0" applyFont="1" applyFill="1" applyAlignment="1">
      <alignment horizontal="center" vertical="center"/>
    </xf>
    <xf numFmtId="178" fontId="4" fillId="6" borderId="0" xfId="1" applyNumberFormat="1" applyFont="1" applyFill="1" applyBorder="1" applyAlignment="1">
      <alignment horizontal="center" vertical="center" shrinkToFit="1"/>
    </xf>
    <xf numFmtId="0" fontId="4" fillId="6" borderId="0" xfId="1" applyNumberFormat="1" applyFont="1" applyFill="1" applyBorder="1" applyAlignment="1">
      <alignment horizontal="center" vertical="center" shrinkToFit="1"/>
    </xf>
    <xf numFmtId="177" fontId="4" fillId="6" borderId="35" xfId="0" applyNumberFormat="1" applyFont="1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6" borderId="41" xfId="0" applyFont="1" applyFill="1" applyBorder="1">
      <alignment vertical="center"/>
    </xf>
    <xf numFmtId="0" fontId="4" fillId="0" borderId="42" xfId="0" applyFont="1" applyBorder="1">
      <alignment vertical="center"/>
    </xf>
    <xf numFmtId="0" fontId="4" fillId="6" borderId="41" xfId="0" applyFont="1" applyFill="1" applyBorder="1" applyAlignment="1">
      <alignment horizontal="left" vertical="center" indent="2"/>
    </xf>
    <xf numFmtId="0" fontId="4" fillId="6" borderId="88" xfId="0" applyFont="1" applyFill="1" applyBorder="1">
      <alignment vertical="center"/>
    </xf>
    <xf numFmtId="0" fontId="4" fillId="6" borderId="46" xfId="0" applyFont="1" applyFill="1" applyBorder="1">
      <alignment vertical="center"/>
    </xf>
    <xf numFmtId="0" fontId="4" fillId="6" borderId="42" xfId="0" applyFont="1" applyFill="1" applyBorder="1">
      <alignment vertical="center"/>
    </xf>
    <xf numFmtId="0" fontId="4" fillId="6" borderId="18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6" borderId="30" xfId="0" applyFont="1" applyFill="1" applyBorder="1">
      <alignment vertical="center"/>
    </xf>
    <xf numFmtId="0" fontId="4" fillId="6" borderId="43" xfId="0" applyFont="1" applyFill="1" applyBorder="1">
      <alignment vertical="center"/>
    </xf>
    <xf numFmtId="0" fontId="24" fillId="9" borderId="43" xfId="0" applyFont="1" applyFill="1" applyBorder="1">
      <alignment vertical="center"/>
    </xf>
    <xf numFmtId="0" fontId="24" fillId="9" borderId="14" xfId="0" applyFont="1" applyFill="1" applyBorder="1">
      <alignment vertical="center"/>
    </xf>
    <xf numFmtId="0" fontId="24" fillId="9" borderId="18" xfId="0" applyFont="1" applyFill="1" applyBorder="1">
      <alignment vertical="center"/>
    </xf>
    <xf numFmtId="0" fontId="25" fillId="14" borderId="0" xfId="0" applyFont="1" applyFill="1">
      <alignment vertical="center"/>
    </xf>
    <xf numFmtId="0" fontId="4" fillId="14" borderId="0" xfId="0" applyFont="1" applyFill="1">
      <alignment vertical="center"/>
    </xf>
    <xf numFmtId="176" fontId="4" fillId="14" borderId="0" xfId="0" applyNumberFormat="1" applyFont="1" applyFill="1">
      <alignment vertical="center"/>
    </xf>
    <xf numFmtId="0" fontId="4" fillId="6" borderId="68" xfId="0" applyFont="1" applyFill="1" applyBorder="1">
      <alignment vertical="center"/>
    </xf>
    <xf numFmtId="0" fontId="24" fillId="12" borderId="74" xfId="0" applyFont="1" applyFill="1" applyBorder="1" applyAlignment="1">
      <alignment horizontal="center" vertical="center"/>
    </xf>
    <xf numFmtId="0" fontId="4" fillId="6" borderId="69" xfId="0" applyFont="1" applyFill="1" applyBorder="1">
      <alignment vertical="center"/>
    </xf>
    <xf numFmtId="0" fontId="4" fillId="6" borderId="70" xfId="0" applyFont="1" applyFill="1" applyBorder="1">
      <alignment vertical="center"/>
    </xf>
    <xf numFmtId="0" fontId="4" fillId="6" borderId="40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182" fontId="4" fillId="6" borderId="24" xfId="0" applyNumberFormat="1" applyFont="1" applyFill="1" applyBorder="1" applyAlignment="1">
      <alignment horizontal="center" vertical="center"/>
    </xf>
    <xf numFmtId="182" fontId="4" fillId="6" borderId="30" xfId="0" applyNumberFormat="1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182" fontId="4" fillId="6" borderId="2" xfId="0" applyNumberFormat="1" applyFont="1" applyFill="1" applyBorder="1" applyAlignment="1">
      <alignment horizontal="center" vertical="center"/>
    </xf>
    <xf numFmtId="182" fontId="4" fillId="6" borderId="18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>
      <alignment vertical="center"/>
    </xf>
    <xf numFmtId="0" fontId="22" fillId="4" borderId="0" xfId="0" applyFont="1" applyFill="1">
      <alignment vertical="center"/>
    </xf>
    <xf numFmtId="177" fontId="4" fillId="4" borderId="0" xfId="0" applyNumberFormat="1" applyFont="1" applyFill="1" applyAlignment="1">
      <alignment horizontal="left" vertical="center"/>
    </xf>
    <xf numFmtId="0" fontId="24" fillId="9" borderId="35" xfId="0" applyFont="1" applyFill="1" applyBorder="1">
      <alignment vertical="center"/>
    </xf>
    <xf numFmtId="0" fontId="24" fillId="9" borderId="36" xfId="0" applyFont="1" applyFill="1" applyBorder="1">
      <alignment vertical="center"/>
    </xf>
    <xf numFmtId="0" fontId="24" fillId="9" borderId="37" xfId="0" applyFont="1" applyFill="1" applyBorder="1">
      <alignment vertical="center"/>
    </xf>
    <xf numFmtId="0" fontId="4" fillId="6" borderId="43" xfId="0" applyFont="1" applyFill="1" applyBorder="1" applyAlignment="1">
      <alignment horizontal="left" vertical="center" indent="1"/>
    </xf>
    <xf numFmtId="0" fontId="24" fillId="11" borderId="35" xfId="0" applyFont="1" applyFill="1" applyBorder="1">
      <alignment vertical="center"/>
    </xf>
    <xf numFmtId="0" fontId="24" fillId="11" borderId="36" xfId="0" applyFont="1" applyFill="1" applyBorder="1">
      <alignment vertical="center"/>
    </xf>
    <xf numFmtId="0" fontId="24" fillId="11" borderId="37" xfId="0" applyFont="1" applyFill="1" applyBorder="1">
      <alignment vertical="center"/>
    </xf>
    <xf numFmtId="0" fontId="4" fillId="6" borderId="42" xfId="0" applyFont="1" applyFill="1" applyBorder="1" applyAlignment="1">
      <alignment horizontal="left" vertical="center" indent="2"/>
    </xf>
    <xf numFmtId="0" fontId="10" fillId="10" borderId="0" xfId="0" applyFont="1" applyFill="1">
      <alignment vertical="center"/>
    </xf>
    <xf numFmtId="0" fontId="20" fillId="10" borderId="0" xfId="0" applyFont="1" applyFill="1">
      <alignment vertical="center"/>
    </xf>
    <xf numFmtId="0" fontId="4" fillId="6" borderId="89" xfId="0" applyFont="1" applyFill="1" applyBorder="1" applyAlignment="1">
      <alignment horizontal="left" vertical="center" indent="1"/>
    </xf>
    <xf numFmtId="0" fontId="4" fillId="6" borderId="90" xfId="0" applyFont="1" applyFill="1" applyBorder="1">
      <alignment vertical="center"/>
    </xf>
    <xf numFmtId="0" fontId="4" fillId="6" borderId="91" xfId="0" applyFont="1" applyFill="1" applyBorder="1">
      <alignment vertical="center"/>
    </xf>
    <xf numFmtId="176" fontId="24" fillId="10" borderId="74" xfId="0" applyNumberFormat="1" applyFont="1" applyFill="1" applyBorder="1" applyAlignment="1">
      <alignment horizontal="center" vertical="center"/>
    </xf>
    <xf numFmtId="0" fontId="10" fillId="16" borderId="0" xfId="0" applyFont="1" applyFill="1">
      <alignment vertical="center"/>
    </xf>
    <xf numFmtId="0" fontId="20" fillId="16" borderId="0" xfId="0" applyFont="1" applyFill="1">
      <alignment vertical="center"/>
    </xf>
    <xf numFmtId="0" fontId="26" fillId="16" borderId="0" xfId="0" applyFont="1" applyFill="1">
      <alignment vertical="center"/>
    </xf>
    <xf numFmtId="0" fontId="5" fillId="16" borderId="0" xfId="0" applyFont="1" applyFill="1">
      <alignment vertical="center"/>
    </xf>
    <xf numFmtId="0" fontId="5" fillId="6" borderId="41" xfId="0" applyFont="1" applyFill="1" applyBorder="1">
      <alignment vertical="center"/>
    </xf>
    <xf numFmtId="0" fontId="5" fillId="6" borderId="88" xfId="0" applyFont="1" applyFill="1" applyBorder="1">
      <alignment vertical="center"/>
    </xf>
    <xf numFmtId="0" fontId="5" fillId="6" borderId="46" xfId="0" applyFont="1" applyFill="1" applyBorder="1">
      <alignment vertical="center"/>
    </xf>
    <xf numFmtId="0" fontId="5" fillId="6" borderId="43" xfId="0" applyFont="1" applyFill="1" applyBorder="1">
      <alignment vertical="center"/>
    </xf>
    <xf numFmtId="176" fontId="5" fillId="6" borderId="43" xfId="0" applyNumberFormat="1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6" borderId="18" xfId="0" applyFont="1" applyFill="1" applyBorder="1">
      <alignment vertical="center"/>
    </xf>
    <xf numFmtId="0" fontId="4" fillId="6" borderId="41" xfId="0" applyFont="1" applyFill="1" applyBorder="1" applyAlignment="1">
      <alignment horizontal="left" vertical="center"/>
    </xf>
    <xf numFmtId="0" fontId="4" fillId="6" borderId="42" xfId="0" applyFont="1" applyFill="1" applyBorder="1" applyAlignment="1">
      <alignment horizontal="left" vertical="center"/>
    </xf>
    <xf numFmtId="0" fontId="24" fillId="10" borderId="0" xfId="0" applyFont="1" applyFill="1" applyAlignment="1">
      <alignment vertical="center" shrinkToFit="1"/>
    </xf>
    <xf numFmtId="0" fontId="4" fillId="8" borderId="0" xfId="0" applyFont="1" applyFill="1" applyAlignment="1">
      <alignment horizontal="center" vertical="center" shrinkToFit="1"/>
    </xf>
    <xf numFmtId="0" fontId="4" fillId="15" borderId="0" xfId="0" applyFont="1" applyFill="1" applyAlignment="1">
      <alignment vertical="center" shrinkToFit="1"/>
    </xf>
    <xf numFmtId="176" fontId="4" fillId="2" borderId="0" xfId="0" applyNumberFormat="1" applyFont="1" applyFill="1" applyAlignment="1">
      <alignment vertical="center" shrinkToFit="1"/>
    </xf>
    <xf numFmtId="176" fontId="4" fillId="14" borderId="0" xfId="0" applyNumberFormat="1" applyFont="1" applyFill="1" applyAlignment="1">
      <alignment vertical="center" shrinkToFit="1"/>
    </xf>
    <xf numFmtId="0" fontId="4" fillId="4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176" fontId="24" fillId="9" borderId="36" xfId="0" applyNumberFormat="1" applyFont="1" applyFill="1" applyBorder="1" applyAlignment="1">
      <alignment vertical="center" shrinkToFit="1"/>
    </xf>
    <xf numFmtId="176" fontId="4" fillId="6" borderId="88" xfId="0" applyNumberFormat="1" applyFont="1" applyFill="1" applyBorder="1" applyAlignment="1">
      <alignment vertical="center" shrinkToFit="1"/>
    </xf>
    <xf numFmtId="176" fontId="4" fillId="6" borderId="0" xfId="0" applyNumberFormat="1" applyFont="1" applyFill="1" applyAlignment="1">
      <alignment vertical="center" shrinkToFit="1"/>
    </xf>
    <xf numFmtId="176" fontId="4" fillId="6" borderId="90" xfId="0" applyNumberFormat="1" applyFont="1" applyFill="1" applyBorder="1" applyAlignment="1">
      <alignment vertical="center" shrinkToFit="1"/>
    </xf>
    <xf numFmtId="176" fontId="24" fillId="9" borderId="14" xfId="0" applyNumberFormat="1" applyFont="1" applyFill="1" applyBorder="1" applyAlignment="1">
      <alignment vertical="center" shrinkToFit="1"/>
    </xf>
    <xf numFmtId="0" fontId="3" fillId="4" borderId="0" xfId="0" applyFont="1" applyFill="1" applyAlignment="1">
      <alignment vertical="center" shrinkToFit="1"/>
    </xf>
    <xf numFmtId="176" fontId="24" fillId="11" borderId="36" xfId="0" applyNumberFormat="1" applyFont="1" applyFill="1" applyBorder="1" applyAlignment="1">
      <alignment vertical="center" shrinkToFit="1"/>
    </xf>
    <xf numFmtId="176" fontId="4" fillId="6" borderId="14" xfId="0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vertical="center" shrinkToFit="1"/>
    </xf>
    <xf numFmtId="177" fontId="4" fillId="6" borderId="44" xfId="0" applyNumberFormat="1" applyFont="1" applyFill="1" applyBorder="1" applyAlignment="1">
      <alignment horizontal="right" vertical="center"/>
    </xf>
    <xf numFmtId="177" fontId="21" fillId="6" borderId="9" xfId="0" applyNumberFormat="1" applyFont="1" applyFill="1" applyBorder="1" applyAlignment="1">
      <alignment horizontal="right" vertical="center"/>
    </xf>
    <xf numFmtId="183" fontId="6" fillId="6" borderId="0" xfId="0" applyNumberFormat="1" applyFont="1" applyFill="1">
      <alignment vertical="center"/>
    </xf>
    <xf numFmtId="0" fontId="6" fillId="6" borderId="0" xfId="0" applyFont="1" applyFill="1" applyAlignment="1"/>
    <xf numFmtId="177" fontId="5" fillId="6" borderId="14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7" fontId="5" fillId="6" borderId="88" xfId="0" applyNumberFormat="1" applyFont="1" applyFill="1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 textRotation="255"/>
    </xf>
    <xf numFmtId="0" fontId="3" fillId="4" borderId="48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177" fontId="4" fillId="3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 textRotation="255"/>
    </xf>
    <xf numFmtId="177" fontId="4" fillId="3" borderId="75" xfId="0" applyNumberFormat="1" applyFont="1" applyFill="1" applyBorder="1" applyAlignment="1">
      <alignment horizontal="center" vertical="center"/>
    </xf>
    <xf numFmtId="177" fontId="4" fillId="3" borderId="76" xfId="0" applyNumberFormat="1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/>
    </xf>
    <xf numFmtId="0" fontId="3" fillId="14" borderId="14" xfId="0" applyFont="1" applyFill="1" applyBorder="1" applyAlignment="1">
      <alignment horizontal="center" vertical="center"/>
    </xf>
    <xf numFmtId="178" fontId="21" fillId="3" borderId="48" xfId="1" applyNumberFormat="1" applyFont="1" applyFill="1" applyBorder="1" applyAlignment="1">
      <alignment horizontal="center" vertical="center" shrinkToFit="1"/>
    </xf>
    <xf numFmtId="178" fontId="21" fillId="3" borderId="49" xfId="1" applyNumberFormat="1" applyFont="1" applyFill="1" applyBorder="1" applyAlignment="1">
      <alignment horizontal="center" vertical="center" shrinkToFit="1"/>
    </xf>
    <xf numFmtId="178" fontId="4" fillId="3" borderId="48" xfId="1" applyNumberFormat="1" applyFont="1" applyFill="1" applyBorder="1" applyAlignment="1">
      <alignment horizontal="center" vertical="center" shrinkToFit="1"/>
    </xf>
    <xf numFmtId="178" fontId="4" fillId="3" borderId="49" xfId="1" applyNumberFormat="1" applyFont="1" applyFill="1" applyBorder="1" applyAlignment="1">
      <alignment horizontal="center" vertical="center" shrinkToFit="1"/>
    </xf>
    <xf numFmtId="178" fontId="21" fillId="3" borderId="58" xfId="1" applyNumberFormat="1" applyFont="1" applyFill="1" applyBorder="1" applyAlignment="1">
      <alignment horizontal="center" vertical="center" shrinkToFit="1"/>
    </xf>
    <xf numFmtId="0" fontId="3" fillId="7" borderId="65" xfId="0" applyFont="1" applyFill="1" applyBorder="1">
      <alignment vertical="center"/>
    </xf>
    <xf numFmtId="0" fontId="3" fillId="7" borderId="46" xfId="0" applyFont="1" applyFill="1" applyBorder="1">
      <alignment vertical="center"/>
    </xf>
    <xf numFmtId="0" fontId="3" fillId="7" borderId="51" xfId="0" applyFont="1" applyFill="1" applyBorder="1">
      <alignment vertical="center"/>
    </xf>
    <xf numFmtId="0" fontId="3" fillId="7" borderId="30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8" xfId="0" applyFont="1" applyFill="1" applyBorder="1">
      <alignment vertical="center"/>
    </xf>
    <xf numFmtId="181" fontId="3" fillId="6" borderId="23" xfId="0" applyNumberFormat="1" applyFont="1" applyFill="1" applyBorder="1">
      <alignment vertical="center"/>
    </xf>
    <xf numFmtId="181" fontId="3" fillId="6" borderId="24" xfId="0" applyNumberFormat="1" applyFont="1" applyFill="1" applyBorder="1">
      <alignment vertical="center"/>
    </xf>
    <xf numFmtId="181" fontId="3" fillId="6" borderId="2" xfId="0" applyNumberFormat="1" applyFont="1" applyFill="1" applyBorder="1">
      <alignment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D9"/>
      <color rgb="FFFFFFE0"/>
      <color rgb="FFD5EFFF"/>
      <color rgb="FFFFFFFF"/>
      <color rgb="FFA5D2ED"/>
      <color rgb="FF69D96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80817</xdr:rowOff>
    </xdr:from>
    <xdr:to>
      <xdr:col>15</xdr:col>
      <xdr:colOff>42719</xdr:colOff>
      <xdr:row>2</xdr:row>
      <xdr:rowOff>1249218</xdr:rowOff>
    </xdr:to>
    <xdr:pic>
      <xdr:nvPicPr>
        <xdr:cNvPr id="4" name="グラフィックス 3" descr="計算機 枠線">
          <a:extLst>
            <a:ext uri="{FF2B5EF4-FFF2-40B4-BE49-F238E27FC236}">
              <a16:creationId xmlns:a16="http://schemas.microsoft.com/office/drawing/2014/main" id="{50BE2973-27D9-EB26-AB9B-1C2906E8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948726" y="207817"/>
          <a:ext cx="1295401" cy="1295401"/>
        </a:xfrm>
        <a:prstGeom prst="rect">
          <a:avLst/>
        </a:prstGeom>
      </xdr:spPr>
    </xdr:pic>
    <xdr:clientData/>
  </xdr:twoCellAnchor>
  <xdr:twoCellAnchor editAs="oneCell">
    <xdr:from>
      <xdr:col>3</xdr:col>
      <xdr:colOff>2978728</xdr:colOff>
      <xdr:row>10</xdr:row>
      <xdr:rowOff>669636</xdr:rowOff>
    </xdr:from>
    <xdr:to>
      <xdr:col>3</xdr:col>
      <xdr:colOff>3886778</xdr:colOff>
      <xdr:row>13</xdr:row>
      <xdr:rowOff>29220</xdr:rowOff>
    </xdr:to>
    <xdr:pic>
      <xdr:nvPicPr>
        <xdr:cNvPr id="15" name="グラフィックス 14" descr="バッジ 1 単色塗りつぶし">
          <a:extLst>
            <a:ext uri="{FF2B5EF4-FFF2-40B4-BE49-F238E27FC236}">
              <a16:creationId xmlns:a16="http://schemas.microsoft.com/office/drawing/2014/main" id="{EA545E27-A197-04F0-5468-6DC7B0960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51816" y="3555151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2990273</xdr:colOff>
      <xdr:row>12</xdr:row>
      <xdr:rowOff>461818</xdr:rowOff>
    </xdr:from>
    <xdr:to>
      <xdr:col>3</xdr:col>
      <xdr:colOff>3885623</xdr:colOff>
      <xdr:row>16</xdr:row>
      <xdr:rowOff>31512</xdr:rowOff>
    </xdr:to>
    <xdr:pic>
      <xdr:nvPicPr>
        <xdr:cNvPr id="17" name="グラフィックス 16" descr="バッジ 単色塗りつぶし">
          <a:extLst>
            <a:ext uri="{FF2B5EF4-FFF2-40B4-BE49-F238E27FC236}">
              <a16:creationId xmlns:a16="http://schemas.microsoft.com/office/drawing/2014/main" id="{ED3D53CE-1EC6-9856-2A2B-E44A2F00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063361" y="438387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3001818</xdr:colOff>
      <xdr:row>15</xdr:row>
      <xdr:rowOff>80817</xdr:rowOff>
    </xdr:from>
    <xdr:to>
      <xdr:col>3</xdr:col>
      <xdr:colOff>3884468</xdr:colOff>
      <xdr:row>18</xdr:row>
      <xdr:rowOff>196798</xdr:rowOff>
    </xdr:to>
    <xdr:pic>
      <xdr:nvPicPr>
        <xdr:cNvPr id="19" name="グラフィックス 18" descr="バッジ 3 単色塗りつぶし">
          <a:extLst>
            <a:ext uri="{FF2B5EF4-FFF2-40B4-BE49-F238E27FC236}">
              <a16:creationId xmlns:a16="http://schemas.microsoft.com/office/drawing/2014/main" id="{03BC6550-93BF-8319-ABB4-5E0D9A841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074906" y="5193501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フレーム">
  <a:themeElements>
    <a:clrScheme name="フレーム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フレーム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フレーム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5D7B-C1DB-49C9-9E19-232CEC0037C7}">
  <dimension ref="A1:AL72"/>
  <sheetViews>
    <sheetView showGridLines="0" topLeftCell="A39" zoomScale="85" zoomScaleNormal="85" workbookViewId="0">
      <selection activeCell="K66" sqref="K66"/>
    </sheetView>
  </sheetViews>
  <sheetFormatPr defaultColWidth="8.875" defaultRowHeight="19.899999999999999" customHeight="1" x14ac:dyDescent="0.15"/>
  <cols>
    <col min="1" max="1" width="5.875" style="1" customWidth="1"/>
    <col min="2" max="2" width="10.875" style="1" customWidth="1"/>
    <col min="3" max="4" width="13.875" style="1" customWidth="1"/>
    <col min="5" max="5" width="8.5" style="1" customWidth="1"/>
    <col min="6" max="6" width="3.5" style="1" customWidth="1"/>
    <col min="7" max="7" width="17.125" style="1" customWidth="1"/>
    <col min="8" max="8" width="8.875" style="1" customWidth="1"/>
    <col min="9" max="9" width="3.875" style="1" customWidth="1"/>
    <col min="10" max="10" width="8.875" style="1" customWidth="1"/>
    <col min="11" max="12" width="10.875" style="1" customWidth="1"/>
    <col min="13" max="17" width="12.75" style="1" customWidth="1"/>
    <col min="18" max="18" width="6.25" style="1" bestFit="1" customWidth="1"/>
    <col min="19" max="23" width="12.75" style="1" customWidth="1"/>
    <col min="24" max="24" width="10.875" style="1" customWidth="1"/>
    <col min="25" max="25" width="5.5" style="1" customWidth="1"/>
    <col min="26" max="26" width="4.625" style="1" customWidth="1"/>
    <col min="27" max="27" width="16.875" style="1" customWidth="1"/>
    <col min="28" max="28" width="13.625" style="1" customWidth="1"/>
    <col min="29" max="29" width="17.625" style="1" customWidth="1"/>
    <col min="30" max="30" width="14.375" style="1" customWidth="1"/>
    <col min="31" max="33" width="4.625" style="1" customWidth="1"/>
    <col min="34" max="35" width="13.625" style="1" customWidth="1"/>
    <col min="36" max="36" width="17.625" style="1" customWidth="1"/>
    <col min="37" max="37" width="14.375" style="1" customWidth="1"/>
    <col min="38" max="38" width="4.375" style="1" customWidth="1"/>
    <col min="39" max="16384" width="8.875" style="1"/>
  </cols>
  <sheetData>
    <row r="1" spans="2:38" ht="29.1" customHeight="1" x14ac:dyDescent="0.15">
      <c r="Y1" s="51"/>
      <c r="Z1" s="51" t="s">
        <v>49</v>
      </c>
      <c r="AA1" s="51"/>
      <c r="AB1" s="51"/>
      <c r="AC1" s="51"/>
      <c r="AD1" s="51"/>
      <c r="AE1" s="51"/>
      <c r="AF1" s="69"/>
      <c r="AG1" s="69"/>
      <c r="AH1" s="69"/>
      <c r="AI1" s="69"/>
      <c r="AJ1" s="69"/>
      <c r="AK1" s="69"/>
      <c r="AL1" s="69"/>
    </row>
    <row r="2" spans="2:38" ht="19.899999999999999" customHeight="1" thickBot="1" x14ac:dyDescent="0.2">
      <c r="B2" s="1" t="s">
        <v>22</v>
      </c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2:38" ht="19.899999999999999" customHeight="1" thickBot="1" x14ac:dyDescent="0.2">
      <c r="B3" s="1" t="s">
        <v>17</v>
      </c>
      <c r="C3" s="1" t="s">
        <v>30</v>
      </c>
      <c r="G3" s="1" t="s">
        <v>16</v>
      </c>
      <c r="K3" s="305" t="s">
        <v>91</v>
      </c>
      <c r="L3" s="306"/>
      <c r="M3" s="305" t="s">
        <v>122</v>
      </c>
      <c r="N3" s="307"/>
      <c r="O3" s="307"/>
      <c r="P3" s="306"/>
      <c r="Q3" s="216"/>
      <c r="R3" s="216"/>
      <c r="S3" s="216"/>
      <c r="T3" s="216"/>
      <c r="U3" s="216"/>
      <c r="V3" s="216"/>
      <c r="W3" s="216"/>
      <c r="Y3" s="69"/>
      <c r="Z3" s="70" t="s">
        <v>83</v>
      </c>
      <c r="AA3" s="70"/>
      <c r="AB3" s="70"/>
      <c r="AC3" s="70"/>
      <c r="AD3" s="70"/>
      <c r="AE3" s="70"/>
      <c r="AF3" s="69"/>
      <c r="AG3" s="70" t="s">
        <v>84</v>
      </c>
      <c r="AH3" s="70"/>
      <c r="AI3" s="70"/>
      <c r="AJ3" s="70"/>
      <c r="AK3" s="70"/>
      <c r="AL3" s="70"/>
    </row>
    <row r="4" spans="2:38" ht="19.899999999999999" customHeight="1" x14ac:dyDescent="0.15">
      <c r="B4" s="312" t="s">
        <v>28</v>
      </c>
      <c r="C4" s="125" t="s">
        <v>19</v>
      </c>
      <c r="D4" s="126" t="s">
        <v>18</v>
      </c>
      <c r="G4" s="317" t="s">
        <v>1</v>
      </c>
      <c r="H4" s="319" t="s">
        <v>90</v>
      </c>
      <c r="I4" s="320"/>
      <c r="J4" s="320"/>
      <c r="K4" s="137" t="str">
        <f>C4</f>
        <v>新料金</v>
      </c>
      <c r="L4" s="126" t="str">
        <f>D4</f>
        <v>現料金</v>
      </c>
      <c r="M4" s="322" t="str">
        <f>K4</f>
        <v>新料金</v>
      </c>
      <c r="N4" s="326"/>
      <c r="O4" s="324" t="str">
        <f>L4</f>
        <v>現料金</v>
      </c>
      <c r="P4" s="325"/>
      <c r="Q4" s="217"/>
      <c r="R4" s="217"/>
      <c r="S4" s="217"/>
      <c r="T4" s="217"/>
      <c r="U4" s="217"/>
      <c r="V4" s="217"/>
      <c r="W4" s="217"/>
      <c r="Y4" s="69"/>
      <c r="Z4" s="309" t="s">
        <v>31</v>
      </c>
      <c r="AA4" s="310"/>
      <c r="AB4" s="311"/>
      <c r="AC4" s="314" t="s">
        <v>37</v>
      </c>
      <c r="AD4" s="315"/>
      <c r="AE4" s="69"/>
      <c r="AF4" s="69"/>
      <c r="AG4" s="309" t="str">
        <f>AG26</f>
        <v>基本使用料（２か月分）</v>
      </c>
      <c r="AH4" s="310"/>
      <c r="AI4" s="311"/>
      <c r="AJ4" s="314" t="str">
        <f>AJ26</f>
        <v>従量使用料（１㎥につき）</v>
      </c>
      <c r="AK4" s="315"/>
      <c r="AL4" s="69"/>
    </row>
    <row r="5" spans="2:38" ht="19.899999999999999" customHeight="1" x14ac:dyDescent="0.15">
      <c r="B5" s="313"/>
      <c r="C5" s="127" t="s">
        <v>2</v>
      </c>
      <c r="D5" s="128" t="s">
        <v>3</v>
      </c>
      <c r="G5" s="318"/>
      <c r="H5" s="321"/>
      <c r="I5" s="321"/>
      <c r="J5" s="321"/>
      <c r="K5" s="138" t="s">
        <v>2</v>
      </c>
      <c r="L5" s="128" t="s">
        <v>3</v>
      </c>
      <c r="M5" s="147" t="s">
        <v>121</v>
      </c>
      <c r="N5" s="185" t="s">
        <v>98</v>
      </c>
      <c r="O5" s="193" t="s">
        <v>121</v>
      </c>
      <c r="P5" s="194" t="s">
        <v>98</v>
      </c>
      <c r="Q5" s="218"/>
      <c r="R5" s="218"/>
      <c r="S5" s="218"/>
      <c r="T5" s="218"/>
      <c r="U5" s="218"/>
      <c r="V5" s="218"/>
      <c r="W5" s="218"/>
      <c r="Y5" s="69"/>
      <c r="Z5" s="19" t="s">
        <v>29</v>
      </c>
      <c r="AA5" s="20" t="s">
        <v>0</v>
      </c>
      <c r="AB5" s="21" t="s">
        <v>33</v>
      </c>
      <c r="AC5" s="22" t="s">
        <v>38</v>
      </c>
      <c r="AD5" s="23" t="s">
        <v>39</v>
      </c>
      <c r="AE5" s="69"/>
      <c r="AF5" s="69"/>
      <c r="AG5" s="336" t="s">
        <v>29</v>
      </c>
      <c r="AH5" s="337"/>
      <c r="AI5" s="21" t="s">
        <v>33</v>
      </c>
      <c r="AJ5" s="22" t="s">
        <v>51</v>
      </c>
      <c r="AK5" s="23" t="s">
        <v>52</v>
      </c>
      <c r="AL5" s="69"/>
    </row>
    <row r="6" spans="2:38" ht="19.899999999999999" customHeight="1" x14ac:dyDescent="0.15">
      <c r="B6" s="13">
        <v>13</v>
      </c>
      <c r="C6" s="129">
        <v>1200</v>
      </c>
      <c r="D6" s="130">
        <v>499.99999999999994</v>
      </c>
      <c r="G6" s="161" t="s">
        <v>6</v>
      </c>
      <c r="H6" s="162">
        <v>1</v>
      </c>
      <c r="I6" s="163" t="s">
        <v>5</v>
      </c>
      <c r="J6" s="162">
        <v>10</v>
      </c>
      <c r="K6" s="164">
        <v>10</v>
      </c>
      <c r="L6" s="165">
        <v>75</v>
      </c>
      <c r="M6" s="166">
        <f>K6*J6</f>
        <v>100</v>
      </c>
      <c r="N6" s="186">
        <v>0</v>
      </c>
      <c r="O6" s="195">
        <f>L6*J6</f>
        <v>750</v>
      </c>
      <c r="P6" s="196">
        <v>0</v>
      </c>
      <c r="Q6" s="192"/>
      <c r="R6" s="192"/>
      <c r="S6" s="192"/>
      <c r="T6" s="192"/>
      <c r="U6" s="192"/>
      <c r="V6" s="192"/>
      <c r="W6" s="192"/>
      <c r="Y6" s="69"/>
      <c r="Z6" s="316" t="s">
        <v>32</v>
      </c>
      <c r="AA6" s="29">
        <f t="shared" ref="AA6:AA15" si="0">AA28</f>
        <v>13</v>
      </c>
      <c r="AB6" s="24">
        <f t="shared" ref="AB6:AB15" si="1">C6*1.1</f>
        <v>1320</v>
      </c>
      <c r="AC6" s="30" t="s">
        <v>50</v>
      </c>
      <c r="AD6" s="25">
        <f>K6*1.1</f>
        <v>11</v>
      </c>
      <c r="AE6" s="69"/>
      <c r="AF6" s="69"/>
      <c r="AG6" s="327" t="s">
        <v>32</v>
      </c>
      <c r="AH6" s="328"/>
      <c r="AI6" s="333">
        <f>C24*1.1</f>
        <v>1650.0000000000002</v>
      </c>
      <c r="AJ6" s="30" t="s">
        <v>62</v>
      </c>
      <c r="AK6" s="25">
        <v>0</v>
      </c>
      <c r="AL6" s="69"/>
    </row>
    <row r="7" spans="2:38" ht="19.899999999999999" customHeight="1" x14ac:dyDescent="0.15">
      <c r="B7" s="2">
        <v>20</v>
      </c>
      <c r="C7" s="131">
        <v>1600</v>
      </c>
      <c r="D7" s="132">
        <v>600</v>
      </c>
      <c r="G7" s="167" t="s">
        <v>7</v>
      </c>
      <c r="H7" s="156">
        <f>J6+1</f>
        <v>11</v>
      </c>
      <c r="I7" s="157" t="s">
        <v>4</v>
      </c>
      <c r="J7" s="156">
        <v>20</v>
      </c>
      <c r="K7" s="158">
        <v>80</v>
      </c>
      <c r="L7" s="159">
        <v>75</v>
      </c>
      <c r="M7" s="160">
        <f>K7*($J$7-$J$6)</f>
        <v>800</v>
      </c>
      <c r="N7" s="187">
        <f>SUM(M$6:M6)</f>
        <v>100</v>
      </c>
      <c r="O7" s="197">
        <f>L7*($J$7-$J$6)</f>
        <v>750</v>
      </c>
      <c r="P7" s="198">
        <f>SUM(O$6:O6)</f>
        <v>750</v>
      </c>
      <c r="Q7" s="192"/>
      <c r="R7" s="192"/>
      <c r="S7" s="192"/>
      <c r="T7" s="192"/>
      <c r="U7" s="192"/>
      <c r="V7" s="192"/>
      <c r="W7" s="192"/>
      <c r="Y7" s="69"/>
      <c r="Z7" s="316"/>
      <c r="AA7" s="29">
        <f t="shared" si="0"/>
        <v>20</v>
      </c>
      <c r="AB7" s="24">
        <f t="shared" si="1"/>
        <v>1760.0000000000002</v>
      </c>
      <c r="AC7" s="30" t="s">
        <v>61</v>
      </c>
      <c r="AD7" s="25">
        <f>K7*1.1</f>
        <v>88</v>
      </c>
      <c r="AE7" s="69"/>
      <c r="AF7" s="69"/>
      <c r="AG7" s="329"/>
      <c r="AH7" s="330"/>
      <c r="AI7" s="334"/>
      <c r="AJ7" s="30" t="s">
        <v>61</v>
      </c>
      <c r="AK7" s="25">
        <f>K25*1.1</f>
        <v>73.7</v>
      </c>
      <c r="AL7" s="69"/>
    </row>
    <row r="8" spans="2:38" ht="19.899999999999999" customHeight="1" x14ac:dyDescent="0.15">
      <c r="B8" s="2">
        <v>25</v>
      </c>
      <c r="C8" s="131">
        <v>3600</v>
      </c>
      <c r="D8" s="132">
        <v>2500</v>
      </c>
      <c r="G8" s="167" t="s">
        <v>8</v>
      </c>
      <c r="H8" s="156">
        <f t="shared" ref="H8:H9" si="2">J7+1</f>
        <v>21</v>
      </c>
      <c r="I8" s="157" t="s">
        <v>4</v>
      </c>
      <c r="J8" s="156">
        <v>40</v>
      </c>
      <c r="K8" s="158">
        <v>150</v>
      </c>
      <c r="L8" s="159">
        <v>120</v>
      </c>
      <c r="M8" s="160">
        <f t="shared" ref="M8:M15" si="3">K8*($J8-$J7)</f>
        <v>3000</v>
      </c>
      <c r="N8" s="187">
        <f>SUM(M$6:M7)</f>
        <v>900</v>
      </c>
      <c r="O8" s="197">
        <f t="shared" ref="O8:O15" si="4">L8*($J8-$J7)</f>
        <v>2400</v>
      </c>
      <c r="P8" s="198">
        <f>SUM(O$6:O7)</f>
        <v>1500</v>
      </c>
      <c r="Q8" s="192"/>
      <c r="R8" s="192"/>
      <c r="S8" s="192"/>
      <c r="T8" s="192"/>
      <c r="U8" s="192"/>
      <c r="V8" s="192"/>
      <c r="W8" s="192"/>
      <c r="Y8" s="69"/>
      <c r="Z8" s="316"/>
      <c r="AA8" s="29">
        <f t="shared" si="0"/>
        <v>25</v>
      </c>
      <c r="AB8" s="24">
        <f t="shared" si="1"/>
        <v>3960.0000000000005</v>
      </c>
      <c r="AC8" s="30" t="s">
        <v>44</v>
      </c>
      <c r="AD8" s="25">
        <f>K8*1.1</f>
        <v>165</v>
      </c>
      <c r="AE8" s="69"/>
      <c r="AF8" s="69"/>
      <c r="AG8" s="329"/>
      <c r="AH8" s="330"/>
      <c r="AI8" s="334"/>
      <c r="AJ8" s="30" t="s">
        <v>44</v>
      </c>
      <c r="AK8" s="25">
        <f>K26*1.1</f>
        <v>139.70000000000002</v>
      </c>
      <c r="AL8" s="69"/>
    </row>
    <row r="9" spans="2:38" ht="19.899999999999999" customHeight="1" x14ac:dyDescent="0.15">
      <c r="B9" s="2">
        <v>30</v>
      </c>
      <c r="C9" s="131">
        <v>5600</v>
      </c>
      <c r="D9" s="132">
        <v>3999.9999999999995</v>
      </c>
      <c r="G9" s="167" t="s">
        <v>9</v>
      </c>
      <c r="H9" s="156">
        <f t="shared" si="2"/>
        <v>41</v>
      </c>
      <c r="I9" s="157" t="s">
        <v>4</v>
      </c>
      <c r="J9" s="156">
        <v>60</v>
      </c>
      <c r="K9" s="158">
        <v>210</v>
      </c>
      <c r="L9" s="159">
        <v>170</v>
      </c>
      <c r="M9" s="160">
        <f t="shared" si="3"/>
        <v>4200</v>
      </c>
      <c r="N9" s="187">
        <f>SUM(M$6:M8)</f>
        <v>3900</v>
      </c>
      <c r="O9" s="197">
        <f t="shared" si="4"/>
        <v>3400</v>
      </c>
      <c r="P9" s="198">
        <f>SUM(O$6:O8)</f>
        <v>3900</v>
      </c>
      <c r="Q9" s="192"/>
      <c r="R9" s="192"/>
      <c r="S9" s="192"/>
      <c r="T9" s="192"/>
      <c r="U9" s="192"/>
      <c r="V9" s="192"/>
      <c r="W9" s="192"/>
      <c r="Y9" s="69"/>
      <c r="Z9" s="316"/>
      <c r="AA9" s="29">
        <f t="shared" si="0"/>
        <v>30</v>
      </c>
      <c r="AB9" s="24">
        <f t="shared" si="1"/>
        <v>6160.0000000000009</v>
      </c>
      <c r="AC9" s="30" t="s">
        <v>45</v>
      </c>
      <c r="AD9" s="25">
        <f>K10*1.1</f>
        <v>231.00000000000003</v>
      </c>
      <c r="AE9" s="69"/>
      <c r="AF9" s="69"/>
      <c r="AG9" s="329"/>
      <c r="AH9" s="330"/>
      <c r="AI9" s="334"/>
      <c r="AJ9" s="30" t="s">
        <v>54</v>
      </c>
      <c r="AK9" s="25">
        <f>K27*1.1</f>
        <v>155.10000000000002</v>
      </c>
      <c r="AL9" s="69"/>
    </row>
    <row r="10" spans="2:38" ht="19.899999999999999" customHeight="1" x14ac:dyDescent="0.15">
      <c r="B10" s="2">
        <v>40</v>
      </c>
      <c r="C10" s="131">
        <v>13200</v>
      </c>
      <c r="D10" s="132">
        <v>11000</v>
      </c>
      <c r="G10" s="167" t="s">
        <v>10</v>
      </c>
      <c r="H10" s="108">
        <f t="shared" ref="H10:H11" si="5">J9+1</f>
        <v>61</v>
      </c>
      <c r="I10" s="109" t="s">
        <v>4</v>
      </c>
      <c r="J10" s="108">
        <v>80</v>
      </c>
      <c r="K10" s="141">
        <f t="shared" ref="K10" si="6">K9</f>
        <v>210</v>
      </c>
      <c r="L10" s="142">
        <f>L9</f>
        <v>170</v>
      </c>
      <c r="M10" s="148">
        <f t="shared" si="3"/>
        <v>4200</v>
      </c>
      <c r="N10" s="188">
        <f>SUM(M$6:M9)</f>
        <v>8100</v>
      </c>
      <c r="O10" s="199">
        <f t="shared" si="4"/>
        <v>3400</v>
      </c>
      <c r="P10" s="110">
        <f>SUM(O$6:O9)</f>
        <v>7300</v>
      </c>
      <c r="Q10" s="192"/>
      <c r="R10" s="192"/>
      <c r="S10" s="192"/>
      <c r="T10" s="192"/>
      <c r="U10" s="192"/>
      <c r="V10" s="192"/>
      <c r="W10" s="192"/>
      <c r="Y10" s="69"/>
      <c r="Z10" s="316"/>
      <c r="AA10" s="29">
        <f t="shared" si="0"/>
        <v>40</v>
      </c>
      <c r="AB10" s="24">
        <f t="shared" si="1"/>
        <v>14520.000000000002</v>
      </c>
      <c r="AC10" s="30" t="s">
        <v>46</v>
      </c>
      <c r="AD10" s="25">
        <f>K11*1.1</f>
        <v>308</v>
      </c>
      <c r="AE10" s="69"/>
      <c r="AF10" s="69"/>
      <c r="AG10" s="329"/>
      <c r="AH10" s="330"/>
      <c r="AI10" s="334"/>
      <c r="AJ10" s="30" t="s">
        <v>55</v>
      </c>
      <c r="AK10" s="25">
        <f>K29*1.1</f>
        <v>177.10000000000002</v>
      </c>
      <c r="AL10" s="69"/>
    </row>
    <row r="11" spans="2:38" ht="19.899999999999999" customHeight="1" x14ac:dyDescent="0.15">
      <c r="B11" s="2">
        <v>50</v>
      </c>
      <c r="C11" s="131">
        <v>39600</v>
      </c>
      <c r="D11" s="132">
        <v>33000</v>
      </c>
      <c r="G11" s="167" t="s">
        <v>11</v>
      </c>
      <c r="H11" s="156">
        <f t="shared" si="5"/>
        <v>81</v>
      </c>
      <c r="I11" s="157" t="s">
        <v>4</v>
      </c>
      <c r="J11" s="156">
        <v>100</v>
      </c>
      <c r="K11" s="158">
        <v>280</v>
      </c>
      <c r="L11" s="159">
        <v>220</v>
      </c>
      <c r="M11" s="160">
        <f t="shared" si="3"/>
        <v>5600</v>
      </c>
      <c r="N11" s="187">
        <f>SUM(M$6:M10)</f>
        <v>12300</v>
      </c>
      <c r="O11" s="197">
        <f t="shared" si="4"/>
        <v>4400</v>
      </c>
      <c r="P11" s="198">
        <f>SUM(O$6:O10)</f>
        <v>10700</v>
      </c>
      <c r="Q11" s="192"/>
      <c r="R11" s="192"/>
      <c r="S11" s="192"/>
      <c r="T11" s="192"/>
      <c r="U11" s="192"/>
      <c r="V11" s="192"/>
      <c r="W11" s="192"/>
      <c r="Y11" s="69"/>
      <c r="Z11" s="316"/>
      <c r="AA11" s="29">
        <f t="shared" si="0"/>
        <v>50</v>
      </c>
      <c r="AB11" s="24">
        <f t="shared" si="1"/>
        <v>43560</v>
      </c>
      <c r="AC11" s="30" t="s">
        <v>47</v>
      </c>
      <c r="AD11" s="25">
        <f>K13*1.1</f>
        <v>396.00000000000006</v>
      </c>
      <c r="AE11" s="69"/>
      <c r="AF11" s="69"/>
      <c r="AG11" s="329"/>
      <c r="AH11" s="330"/>
      <c r="AI11" s="334"/>
      <c r="AJ11" s="30" t="s">
        <v>56</v>
      </c>
      <c r="AK11" s="25">
        <f>K30*1.1</f>
        <v>191.4</v>
      </c>
      <c r="AL11" s="69"/>
    </row>
    <row r="12" spans="2:38" ht="19.899999999999999" customHeight="1" x14ac:dyDescent="0.15">
      <c r="B12" s="2">
        <v>75</v>
      </c>
      <c r="C12" s="131">
        <v>48000</v>
      </c>
      <c r="D12" s="132">
        <v>40000</v>
      </c>
      <c r="G12" s="167" t="s">
        <v>12</v>
      </c>
      <c r="H12" s="108">
        <f>J11+1</f>
        <v>101</v>
      </c>
      <c r="I12" s="109" t="s">
        <v>4</v>
      </c>
      <c r="J12" s="108">
        <v>200</v>
      </c>
      <c r="K12" s="141">
        <f t="shared" ref="K12" si="7">K11</f>
        <v>280</v>
      </c>
      <c r="L12" s="142">
        <f>L11</f>
        <v>220</v>
      </c>
      <c r="M12" s="148">
        <f t="shared" si="3"/>
        <v>28000</v>
      </c>
      <c r="N12" s="188">
        <f>SUM(M$6:M11)</f>
        <v>17900</v>
      </c>
      <c r="O12" s="199">
        <f t="shared" si="4"/>
        <v>22000</v>
      </c>
      <c r="P12" s="110">
        <f>SUM(O$6:O11)</f>
        <v>15100</v>
      </c>
      <c r="Q12" s="192"/>
      <c r="R12" s="192"/>
      <c r="S12" s="192"/>
      <c r="T12" s="192"/>
      <c r="U12" s="192"/>
      <c r="V12" s="192"/>
      <c r="W12" s="192"/>
      <c r="Y12" s="69"/>
      <c r="Z12" s="316"/>
      <c r="AA12" s="29">
        <f t="shared" si="0"/>
        <v>75</v>
      </c>
      <c r="AB12" s="24">
        <f t="shared" si="1"/>
        <v>52800.000000000007</v>
      </c>
      <c r="AC12" s="30" t="s">
        <v>48</v>
      </c>
      <c r="AD12" s="25">
        <f>K15*1.1</f>
        <v>462.00000000000006</v>
      </c>
      <c r="AE12" s="69"/>
      <c r="AF12" s="69"/>
      <c r="AG12" s="329"/>
      <c r="AH12" s="330"/>
      <c r="AI12" s="334"/>
      <c r="AJ12" s="30" t="s">
        <v>57</v>
      </c>
      <c r="AK12" s="25">
        <f>K31*1.1</f>
        <v>213.4</v>
      </c>
      <c r="AL12" s="69"/>
    </row>
    <row r="13" spans="2:38" ht="19.899999999999999" customHeight="1" x14ac:dyDescent="0.15">
      <c r="B13" s="2">
        <v>100</v>
      </c>
      <c r="C13" s="131">
        <v>79200</v>
      </c>
      <c r="D13" s="132">
        <v>66000</v>
      </c>
      <c r="G13" s="167" t="s">
        <v>13</v>
      </c>
      <c r="H13" s="156">
        <f t="shared" ref="H13" si="8">J12+1</f>
        <v>201</v>
      </c>
      <c r="I13" s="157" t="s">
        <v>4</v>
      </c>
      <c r="J13" s="156">
        <v>400</v>
      </c>
      <c r="K13" s="158">
        <v>360</v>
      </c>
      <c r="L13" s="159">
        <v>270</v>
      </c>
      <c r="M13" s="160">
        <f t="shared" si="3"/>
        <v>72000</v>
      </c>
      <c r="N13" s="187">
        <f>SUM(M$6:M12)</f>
        <v>45900</v>
      </c>
      <c r="O13" s="197">
        <f t="shared" si="4"/>
        <v>54000</v>
      </c>
      <c r="P13" s="198">
        <f>SUM(O$6:O12)</f>
        <v>37100</v>
      </c>
      <c r="Q13" s="192"/>
      <c r="R13" s="192"/>
      <c r="S13" s="192"/>
      <c r="T13" s="192"/>
      <c r="U13" s="192"/>
      <c r="V13" s="192"/>
      <c r="W13" s="192"/>
      <c r="Y13" s="69"/>
      <c r="Z13" s="316"/>
      <c r="AA13" s="29">
        <f t="shared" si="0"/>
        <v>100</v>
      </c>
      <c r="AB13" s="24">
        <f t="shared" si="1"/>
        <v>87120</v>
      </c>
      <c r="AC13" s="31"/>
      <c r="AD13" s="26"/>
      <c r="AE13" s="69"/>
      <c r="AF13" s="69"/>
      <c r="AG13" s="329"/>
      <c r="AH13" s="330"/>
      <c r="AI13" s="334"/>
      <c r="AJ13" s="30" t="s">
        <v>58</v>
      </c>
      <c r="AK13" s="25">
        <f>K32*1.1</f>
        <v>250.8</v>
      </c>
      <c r="AL13" s="69"/>
    </row>
    <row r="14" spans="2:38" ht="19.899999999999999" customHeight="1" x14ac:dyDescent="0.15">
      <c r="B14" s="2">
        <v>150</v>
      </c>
      <c r="C14" s="131">
        <v>185400</v>
      </c>
      <c r="D14" s="132">
        <v>154400</v>
      </c>
      <c r="G14" s="167" t="s">
        <v>14</v>
      </c>
      <c r="H14" s="108">
        <f>J13+1</f>
        <v>401</v>
      </c>
      <c r="I14" s="109" t="s">
        <v>4</v>
      </c>
      <c r="J14" s="108">
        <v>500</v>
      </c>
      <c r="K14" s="141">
        <f t="shared" ref="K14" si="9">K13</f>
        <v>360</v>
      </c>
      <c r="L14" s="142">
        <f>L13</f>
        <v>270</v>
      </c>
      <c r="M14" s="148">
        <f t="shared" si="3"/>
        <v>36000</v>
      </c>
      <c r="N14" s="188">
        <f>SUM(M$6:M13)</f>
        <v>117900</v>
      </c>
      <c r="O14" s="199">
        <f t="shared" si="4"/>
        <v>27000</v>
      </c>
      <c r="P14" s="110">
        <f>SUM(O$6:O13)</f>
        <v>91100</v>
      </c>
      <c r="Q14" s="192"/>
      <c r="R14" s="192"/>
      <c r="S14" s="192"/>
      <c r="T14" s="192"/>
      <c r="U14" s="192"/>
      <c r="V14" s="192"/>
      <c r="W14" s="192"/>
      <c r="Y14" s="69"/>
      <c r="Z14" s="316"/>
      <c r="AA14" s="29">
        <f t="shared" si="0"/>
        <v>150</v>
      </c>
      <c r="AB14" s="24">
        <f t="shared" si="1"/>
        <v>203940.00000000003</v>
      </c>
      <c r="AC14" s="31"/>
      <c r="AD14" s="26"/>
      <c r="AE14" s="69"/>
      <c r="AF14" s="69"/>
      <c r="AG14" s="331"/>
      <c r="AH14" s="332"/>
      <c r="AI14" s="335"/>
      <c r="AJ14" s="30" t="s">
        <v>59</v>
      </c>
      <c r="AK14" s="25">
        <f>K34*1.1</f>
        <v>280.5</v>
      </c>
      <c r="AL14" s="69"/>
    </row>
    <row r="15" spans="2:38" ht="19.899999999999999" customHeight="1" thickBot="1" x14ac:dyDescent="0.2">
      <c r="B15" s="2">
        <v>200</v>
      </c>
      <c r="C15" s="131">
        <f>170400*2</f>
        <v>340800</v>
      </c>
      <c r="D15" s="132">
        <v>284000</v>
      </c>
      <c r="G15" s="167" t="s">
        <v>15</v>
      </c>
      <c r="H15" s="156">
        <f>J14+1</f>
        <v>501</v>
      </c>
      <c r="I15" s="157" t="s">
        <v>4</v>
      </c>
      <c r="J15" s="171">
        <v>1000</v>
      </c>
      <c r="K15" s="158">
        <v>420</v>
      </c>
      <c r="L15" s="159">
        <v>320</v>
      </c>
      <c r="M15" s="160">
        <f t="shared" si="3"/>
        <v>210000</v>
      </c>
      <c r="N15" s="187">
        <f>SUM(M$6:M14)</f>
        <v>153900</v>
      </c>
      <c r="O15" s="197">
        <f t="shared" si="4"/>
        <v>160000</v>
      </c>
      <c r="P15" s="198">
        <f>SUM(O$6:O14)</f>
        <v>118100</v>
      </c>
      <c r="Q15" s="192"/>
      <c r="R15" s="192"/>
      <c r="S15" s="192"/>
      <c r="T15" s="192"/>
      <c r="U15" s="192"/>
      <c r="V15" s="192"/>
      <c r="W15" s="192"/>
      <c r="Y15" s="69"/>
      <c r="Z15" s="316"/>
      <c r="AA15" s="29">
        <f t="shared" si="0"/>
        <v>200</v>
      </c>
      <c r="AB15" s="24">
        <f t="shared" si="1"/>
        <v>374880.00000000006</v>
      </c>
      <c r="AC15" s="31"/>
      <c r="AD15" s="26"/>
      <c r="AE15" s="69"/>
      <c r="AF15" s="69"/>
      <c r="AG15" s="78" t="s">
        <v>60</v>
      </c>
      <c r="AH15" s="80"/>
      <c r="AI15" s="71">
        <f>AI6</f>
        <v>1650.0000000000002</v>
      </c>
      <c r="AJ15" s="89" t="s">
        <v>63</v>
      </c>
      <c r="AK15" s="28">
        <f>K35*1.1</f>
        <v>69.300000000000011</v>
      </c>
      <c r="AL15" s="69"/>
    </row>
    <row r="16" spans="2:38" ht="19.899999999999999" customHeight="1" thickBot="1" x14ac:dyDescent="0.2">
      <c r="B16" s="2"/>
      <c r="C16" s="131"/>
      <c r="D16" s="132"/>
      <c r="G16" s="168" t="s">
        <v>89</v>
      </c>
      <c r="H16" s="111">
        <f>J15+1</f>
        <v>1001</v>
      </c>
      <c r="I16" s="112" t="s">
        <v>4</v>
      </c>
      <c r="J16" s="121"/>
      <c r="K16" s="143">
        <f t="shared" ref="K16" si="10">K15</f>
        <v>420</v>
      </c>
      <c r="L16" s="144">
        <f>L15</f>
        <v>320</v>
      </c>
      <c r="M16" s="149"/>
      <c r="N16" s="189">
        <f>SUM(M$6:M15)</f>
        <v>363900</v>
      </c>
      <c r="O16" s="200"/>
      <c r="P16" s="113">
        <f>SUM(O$6:O15)</f>
        <v>278100</v>
      </c>
      <c r="Q16" s="192"/>
      <c r="R16" s="192"/>
      <c r="S16" s="192"/>
      <c r="T16" s="192"/>
      <c r="U16" s="192"/>
      <c r="V16" s="192"/>
      <c r="W16" s="192"/>
      <c r="Y16" s="69"/>
      <c r="Z16" s="76" t="s">
        <v>35</v>
      </c>
      <c r="AA16" s="77"/>
      <c r="AB16" s="24">
        <f>C17*1.1</f>
        <v>26400.000000000004</v>
      </c>
      <c r="AC16" s="34" t="s">
        <v>40</v>
      </c>
      <c r="AD16" s="25">
        <f>K17*1.1</f>
        <v>187.00000000000003</v>
      </c>
      <c r="AE16" s="69"/>
      <c r="AF16" s="69"/>
      <c r="AG16" s="69"/>
      <c r="AH16" s="69"/>
      <c r="AI16" s="69"/>
      <c r="AJ16" s="69"/>
      <c r="AK16" s="69"/>
      <c r="AL16" s="69"/>
    </row>
    <row r="17" spans="2:38" ht="19.899999999999999" customHeight="1" thickBot="1" x14ac:dyDescent="0.2">
      <c r="B17" s="4" t="s">
        <v>23</v>
      </c>
      <c r="C17" s="133">
        <v>24000</v>
      </c>
      <c r="D17" s="134">
        <v>20000</v>
      </c>
      <c r="G17" s="169" t="s">
        <v>23</v>
      </c>
      <c r="H17" s="172">
        <v>201</v>
      </c>
      <c r="I17" s="173" t="s">
        <v>4</v>
      </c>
      <c r="J17" s="174"/>
      <c r="K17" s="175">
        <v>170</v>
      </c>
      <c r="L17" s="176">
        <v>130</v>
      </c>
      <c r="M17" s="177"/>
      <c r="N17" s="190"/>
      <c r="O17" s="201"/>
      <c r="P17" s="202"/>
      <c r="Q17" s="192"/>
      <c r="R17" s="192"/>
      <c r="S17" s="192"/>
      <c r="T17" s="192"/>
      <c r="U17" s="192"/>
      <c r="V17" s="192"/>
      <c r="W17" s="192"/>
      <c r="Y17" s="69"/>
      <c r="Z17" s="78" t="s">
        <v>36</v>
      </c>
      <c r="AA17" s="79"/>
      <c r="AB17" s="27">
        <f>C18*1.1</f>
        <v>14520.000000000002</v>
      </c>
      <c r="AC17" s="88" t="s">
        <v>41</v>
      </c>
      <c r="AD17" s="28">
        <f>K18*1.1</f>
        <v>528</v>
      </c>
      <c r="AE17" s="69"/>
      <c r="AF17" s="69"/>
      <c r="AG17" s="69"/>
      <c r="AH17" s="69"/>
      <c r="AI17" s="69"/>
      <c r="AJ17" s="69"/>
      <c r="AK17" s="69"/>
      <c r="AL17" s="69"/>
    </row>
    <row r="18" spans="2:38" ht="19.899999999999999" customHeight="1" thickBot="1" x14ac:dyDescent="0.2">
      <c r="B18" s="4" t="s">
        <v>34</v>
      </c>
      <c r="C18" s="133">
        <v>13200</v>
      </c>
      <c r="D18" s="134">
        <v>11000</v>
      </c>
      <c r="G18" s="170" t="s">
        <v>34</v>
      </c>
      <c r="H18" s="178"/>
      <c r="I18" s="179"/>
      <c r="J18" s="180"/>
      <c r="K18" s="181">
        <v>480</v>
      </c>
      <c r="L18" s="182">
        <v>370</v>
      </c>
      <c r="M18" s="183"/>
      <c r="N18" s="191"/>
      <c r="O18" s="203"/>
      <c r="P18" s="204"/>
      <c r="Q18" s="192"/>
      <c r="R18" s="192"/>
      <c r="S18" s="192"/>
      <c r="T18" s="192"/>
      <c r="U18" s="192"/>
      <c r="V18" s="192"/>
      <c r="W18" s="192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2:38" ht="19.899999999999999" customHeight="1" x14ac:dyDescent="0.15">
      <c r="G19" s="114"/>
      <c r="H19" s="107"/>
      <c r="I19" s="114"/>
      <c r="J19" s="115"/>
      <c r="K19" s="107"/>
      <c r="L19" s="107"/>
      <c r="M19" s="107"/>
      <c r="N19" s="107"/>
      <c r="O19" s="107"/>
      <c r="P19" s="107"/>
      <c r="Q19" s="192"/>
      <c r="R19" s="192"/>
      <c r="S19" s="192"/>
      <c r="T19" s="192"/>
      <c r="U19" s="192"/>
      <c r="V19" s="192"/>
      <c r="W19" s="192"/>
    </row>
    <row r="20" spans="2:38" ht="19.899999999999999" customHeight="1" thickBot="1" x14ac:dyDescent="0.2">
      <c r="B20" s="1" t="s">
        <v>24</v>
      </c>
      <c r="Q20" s="214"/>
      <c r="R20" s="214"/>
      <c r="S20" s="214"/>
      <c r="T20" s="214"/>
      <c r="U20" s="214"/>
      <c r="V20" s="214"/>
      <c r="W20" s="214"/>
    </row>
    <row r="21" spans="2:38" ht="19.899999999999999" customHeight="1" thickBot="1" x14ac:dyDescent="0.2">
      <c r="B21" s="1" t="s">
        <v>17</v>
      </c>
      <c r="C21" s="1" t="s">
        <v>30</v>
      </c>
      <c r="G21" s="1" t="s">
        <v>16</v>
      </c>
      <c r="K21" s="305" t="s">
        <v>91</v>
      </c>
      <c r="L21" s="307"/>
      <c r="M21" s="305" t="s">
        <v>122</v>
      </c>
      <c r="N21" s="307"/>
      <c r="O21" s="307"/>
      <c r="P21" s="306"/>
      <c r="Q21" s="216"/>
      <c r="R21" s="216"/>
      <c r="S21" s="216"/>
      <c r="T21" s="216"/>
      <c r="U21" s="216"/>
      <c r="V21" s="216"/>
      <c r="W21" s="216"/>
    </row>
    <row r="22" spans="2:38" ht="19.899999999999999" customHeight="1" x14ac:dyDescent="0.15">
      <c r="B22" s="312" t="s">
        <v>29</v>
      </c>
      <c r="C22" s="125" t="s">
        <v>19</v>
      </c>
      <c r="D22" s="126" t="s">
        <v>18</v>
      </c>
      <c r="G22" s="317" t="s">
        <v>1</v>
      </c>
      <c r="H22" s="319" t="s">
        <v>90</v>
      </c>
      <c r="I22" s="320"/>
      <c r="J22" s="320"/>
      <c r="K22" s="137" t="str">
        <f>C22</f>
        <v>新料金</v>
      </c>
      <c r="L22" s="150" t="str">
        <f>D22</f>
        <v>現料金</v>
      </c>
      <c r="M22" s="322" t="str">
        <f>K22</f>
        <v>新料金</v>
      </c>
      <c r="N22" s="323"/>
      <c r="O22" s="324" t="str">
        <f>L22</f>
        <v>現料金</v>
      </c>
      <c r="P22" s="325"/>
      <c r="Q22" s="217"/>
      <c r="R22" s="217"/>
      <c r="S22" s="217"/>
      <c r="T22" s="217"/>
      <c r="U22" s="217"/>
      <c r="V22" s="217"/>
      <c r="W22" s="2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2:38" ht="19.899999999999999" customHeight="1" x14ac:dyDescent="0.15">
      <c r="B23" s="313"/>
      <c r="C23" s="127" t="s">
        <v>2</v>
      </c>
      <c r="D23" s="128" t="s">
        <v>3</v>
      </c>
      <c r="G23" s="318"/>
      <c r="H23" s="321"/>
      <c r="I23" s="321"/>
      <c r="J23" s="321"/>
      <c r="K23" s="138" t="s">
        <v>2</v>
      </c>
      <c r="L23" s="151" t="s">
        <v>3</v>
      </c>
      <c r="M23" s="209" t="s">
        <v>121</v>
      </c>
      <c r="N23" s="119" t="s">
        <v>98</v>
      </c>
      <c r="O23" s="210" t="s">
        <v>121</v>
      </c>
      <c r="P23" s="194" t="s">
        <v>98</v>
      </c>
      <c r="Q23" s="218"/>
      <c r="R23" s="218"/>
      <c r="S23" s="218"/>
      <c r="T23" s="218"/>
      <c r="U23" s="218"/>
      <c r="V23" s="218"/>
      <c r="W23" s="218"/>
      <c r="Y23" s="33"/>
      <c r="Z23" s="33" t="s">
        <v>43</v>
      </c>
      <c r="AA23" s="33"/>
      <c r="AB23" s="33"/>
      <c r="AC23" s="33"/>
      <c r="AD23" s="33"/>
      <c r="AE23" s="18"/>
      <c r="AF23" s="17"/>
      <c r="AG23" s="17"/>
      <c r="AH23" s="17"/>
      <c r="AI23" s="17"/>
      <c r="AJ23" s="17"/>
      <c r="AK23" s="17"/>
      <c r="AL23" s="17"/>
    </row>
    <row r="24" spans="2:38" ht="19.899999999999999" customHeight="1" thickBot="1" x14ac:dyDescent="0.2">
      <c r="B24" s="10" t="s">
        <v>25</v>
      </c>
      <c r="C24" s="135">
        <v>1500</v>
      </c>
      <c r="D24" s="136">
        <v>1400</v>
      </c>
      <c r="G24" s="116" t="s">
        <v>6</v>
      </c>
      <c r="H24" s="8">
        <v>1</v>
      </c>
      <c r="I24" s="6" t="s">
        <v>5</v>
      </c>
      <c r="J24" s="8">
        <v>10</v>
      </c>
      <c r="K24" s="139">
        <v>0</v>
      </c>
      <c r="L24" s="152">
        <v>0</v>
      </c>
      <c r="M24" s="206">
        <v>0</v>
      </c>
      <c r="N24" s="207">
        <v>0</v>
      </c>
      <c r="O24" s="211">
        <v>0</v>
      </c>
      <c r="P24" s="14">
        <v>0</v>
      </c>
      <c r="Q24" s="192"/>
      <c r="R24" s="192"/>
      <c r="S24" s="192"/>
      <c r="T24" s="192"/>
      <c r="U24" s="192"/>
      <c r="V24" s="192"/>
      <c r="W24" s="192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2:38" ht="19.899999999999999" customHeight="1" thickBot="1" x14ac:dyDescent="0.2">
      <c r="G25" s="117" t="s">
        <v>7</v>
      </c>
      <c r="H25" s="9">
        <f t="shared" ref="H25:H29" si="11">J24+1</f>
        <v>11</v>
      </c>
      <c r="I25" s="7" t="s">
        <v>4</v>
      </c>
      <c r="J25" s="9">
        <v>20</v>
      </c>
      <c r="K25" s="140">
        <v>67</v>
      </c>
      <c r="L25" s="153">
        <v>0</v>
      </c>
      <c r="M25" s="140">
        <f t="shared" ref="M25:M33" si="12">K25*($J25-$J24)</f>
        <v>670</v>
      </c>
      <c r="N25" s="123">
        <f>SUM(M$24:M24)</f>
        <v>0</v>
      </c>
      <c r="O25" s="212">
        <v>0</v>
      </c>
      <c r="P25" s="3">
        <f>SUM(O$24:O24)</f>
        <v>0</v>
      </c>
      <c r="Q25" s="192"/>
      <c r="R25" s="192"/>
      <c r="S25" s="192"/>
      <c r="T25" s="192"/>
      <c r="U25" s="192"/>
      <c r="V25" s="192"/>
      <c r="W25" s="192"/>
      <c r="Y25" s="32"/>
      <c r="Z25" s="32" t="str">
        <f>Z3</f>
        <v>◎水道料金体系（２か月分）　消費税率10％</v>
      </c>
      <c r="AA25" s="32"/>
      <c r="AB25" s="32"/>
      <c r="AC25" s="32"/>
      <c r="AD25" s="32"/>
      <c r="AE25" s="17"/>
      <c r="AF25" s="32"/>
      <c r="AG25" s="32" t="str">
        <f>AG3</f>
        <v>◎下水道使用料体系（２か月分）　消費税率10％</v>
      </c>
      <c r="AH25" s="32"/>
      <c r="AI25" s="32"/>
      <c r="AJ25" s="32"/>
      <c r="AK25" s="32"/>
      <c r="AL25" s="17"/>
    </row>
    <row r="26" spans="2:38" ht="19.899999999999999" customHeight="1" x14ac:dyDescent="0.15">
      <c r="G26" s="117" t="s">
        <v>8</v>
      </c>
      <c r="H26" s="9">
        <f t="shared" si="11"/>
        <v>21</v>
      </c>
      <c r="I26" s="7" t="s">
        <v>4</v>
      </c>
      <c r="J26" s="9">
        <v>40</v>
      </c>
      <c r="K26" s="140">
        <v>127</v>
      </c>
      <c r="L26" s="153">
        <v>95</v>
      </c>
      <c r="M26" s="140">
        <f t="shared" si="12"/>
        <v>2540</v>
      </c>
      <c r="N26" s="123">
        <f>SUM(M$24:M25)</f>
        <v>670</v>
      </c>
      <c r="O26" s="212">
        <f t="shared" ref="O26:O33" si="13">L26*($J26-$J25)</f>
        <v>1900</v>
      </c>
      <c r="P26" s="3">
        <f>SUM(O$24:O25)</f>
        <v>0</v>
      </c>
      <c r="Q26" s="192"/>
      <c r="R26" s="192"/>
      <c r="S26" s="192"/>
      <c r="T26" s="192"/>
      <c r="U26" s="192"/>
      <c r="V26" s="192"/>
      <c r="W26" s="192"/>
      <c r="Y26" s="17"/>
      <c r="Z26" s="309" t="s">
        <v>31</v>
      </c>
      <c r="AA26" s="310"/>
      <c r="AB26" s="311"/>
      <c r="AC26" s="314" t="s">
        <v>37</v>
      </c>
      <c r="AD26" s="315"/>
      <c r="AE26" s="17"/>
      <c r="AF26" s="17"/>
      <c r="AG26" s="309" t="s">
        <v>70</v>
      </c>
      <c r="AH26" s="310"/>
      <c r="AI26" s="311"/>
      <c r="AJ26" s="314" t="s">
        <v>71</v>
      </c>
      <c r="AK26" s="315"/>
      <c r="AL26" s="17"/>
    </row>
    <row r="27" spans="2:38" ht="19.899999999999999" customHeight="1" x14ac:dyDescent="0.15">
      <c r="G27" s="117" t="s">
        <v>9</v>
      </c>
      <c r="H27" s="9">
        <f t="shared" si="11"/>
        <v>41</v>
      </c>
      <c r="I27" s="7" t="s">
        <v>4</v>
      </c>
      <c r="J27" s="9">
        <v>60</v>
      </c>
      <c r="K27" s="140">
        <v>141</v>
      </c>
      <c r="L27" s="153">
        <v>105</v>
      </c>
      <c r="M27" s="140">
        <f t="shared" si="12"/>
        <v>2820</v>
      </c>
      <c r="N27" s="123">
        <f>SUM(M$24:M26)</f>
        <v>3210</v>
      </c>
      <c r="O27" s="212">
        <f t="shared" si="13"/>
        <v>2100</v>
      </c>
      <c r="P27" s="3">
        <f>SUM(O$24:O26)</f>
        <v>1900</v>
      </c>
      <c r="Q27" s="192"/>
      <c r="R27" s="192"/>
      <c r="S27" s="192"/>
      <c r="T27" s="192"/>
      <c r="U27" s="192"/>
      <c r="V27" s="192"/>
      <c r="W27" s="192"/>
      <c r="Y27" s="17"/>
      <c r="Z27" s="19" t="s">
        <v>29</v>
      </c>
      <c r="AA27" s="20" t="s">
        <v>0</v>
      </c>
      <c r="AB27" s="21" t="s">
        <v>33</v>
      </c>
      <c r="AC27" s="22" t="s">
        <v>38</v>
      </c>
      <c r="AD27" s="23" t="s">
        <v>39</v>
      </c>
      <c r="AE27" s="17"/>
      <c r="AF27" s="17"/>
      <c r="AG27" s="336" t="s">
        <v>29</v>
      </c>
      <c r="AH27" s="337"/>
      <c r="AI27" s="21" t="s">
        <v>33</v>
      </c>
      <c r="AJ27" s="22" t="s">
        <v>51</v>
      </c>
      <c r="AK27" s="23" t="s">
        <v>52</v>
      </c>
      <c r="AL27" s="17"/>
    </row>
    <row r="28" spans="2:38" ht="19.899999999999999" customHeight="1" x14ac:dyDescent="0.15">
      <c r="G28" s="117" t="s">
        <v>10</v>
      </c>
      <c r="H28" s="156">
        <f t="shared" si="11"/>
        <v>61</v>
      </c>
      <c r="I28" s="157" t="s">
        <v>4</v>
      </c>
      <c r="J28" s="156">
        <v>80</v>
      </c>
      <c r="K28" s="158">
        <v>161</v>
      </c>
      <c r="L28" s="297">
        <v>120</v>
      </c>
      <c r="M28" s="158">
        <f t="shared" si="12"/>
        <v>3220</v>
      </c>
      <c r="N28" s="298">
        <f>SUM(M$24:M27)</f>
        <v>6030</v>
      </c>
      <c r="O28" s="197">
        <f t="shared" si="13"/>
        <v>2400</v>
      </c>
      <c r="P28" s="198">
        <f>SUM(O$24:O27)</f>
        <v>4000</v>
      </c>
      <c r="Q28" s="192"/>
      <c r="R28" s="192"/>
      <c r="S28" s="192"/>
      <c r="T28" s="192"/>
      <c r="U28" s="192"/>
      <c r="V28" s="192"/>
      <c r="W28" s="192"/>
      <c r="Y28" s="17"/>
      <c r="Z28" s="308" t="s">
        <v>32</v>
      </c>
      <c r="AA28" s="87">
        <f t="shared" ref="AA28:AA36" si="14">B6</f>
        <v>13</v>
      </c>
      <c r="AB28" s="24">
        <f t="shared" ref="AB28:AB37" si="15">D6*1.1</f>
        <v>550</v>
      </c>
      <c r="AC28" s="90" t="s">
        <v>42</v>
      </c>
      <c r="AD28" s="72">
        <f>ROUND(L7*1.1,0)</f>
        <v>83</v>
      </c>
      <c r="AE28" s="17"/>
      <c r="AF28" s="17"/>
      <c r="AG28" s="327" t="s">
        <v>32</v>
      </c>
      <c r="AH28" s="328"/>
      <c r="AI28" s="333">
        <f>D24*1.1</f>
        <v>1540.0000000000002</v>
      </c>
      <c r="AJ28" s="90" t="s">
        <v>53</v>
      </c>
      <c r="AK28" s="72">
        <v>0</v>
      </c>
      <c r="AL28" s="17"/>
    </row>
    <row r="29" spans="2:38" ht="19.899999999999999" customHeight="1" x14ac:dyDescent="0.15">
      <c r="G29" s="117" t="s">
        <v>11</v>
      </c>
      <c r="H29" s="108">
        <f t="shared" si="11"/>
        <v>81</v>
      </c>
      <c r="I29" s="109" t="s">
        <v>4</v>
      </c>
      <c r="J29" s="108">
        <v>100</v>
      </c>
      <c r="K29" s="141">
        <f>K28</f>
        <v>161</v>
      </c>
      <c r="L29" s="154">
        <f>L28</f>
        <v>120</v>
      </c>
      <c r="M29" s="141">
        <f t="shared" si="12"/>
        <v>3220</v>
      </c>
      <c r="N29" s="124">
        <f>SUM(M$24:M28)</f>
        <v>9250</v>
      </c>
      <c r="O29" s="199">
        <f t="shared" si="13"/>
        <v>2400</v>
      </c>
      <c r="P29" s="110">
        <f>SUM(O$24:O28)</f>
        <v>6400</v>
      </c>
      <c r="Q29" s="192"/>
      <c r="R29" s="192"/>
      <c r="S29" s="192"/>
      <c r="T29" s="192"/>
      <c r="U29" s="192"/>
      <c r="V29" s="192"/>
      <c r="W29" s="192"/>
      <c r="Y29" s="17"/>
      <c r="Z29" s="308"/>
      <c r="AA29" s="87">
        <f t="shared" si="14"/>
        <v>20</v>
      </c>
      <c r="AB29" s="24">
        <f t="shared" si="15"/>
        <v>660</v>
      </c>
      <c r="AC29" s="91"/>
      <c r="AD29" s="73"/>
      <c r="AE29" s="17"/>
      <c r="AF29" s="17"/>
      <c r="AG29" s="329"/>
      <c r="AH29" s="330"/>
      <c r="AI29" s="334"/>
      <c r="AJ29" s="91"/>
      <c r="AK29" s="73"/>
      <c r="AL29" s="17"/>
    </row>
    <row r="30" spans="2:38" ht="19.899999999999999" customHeight="1" x14ac:dyDescent="0.15">
      <c r="G30" s="117" t="s">
        <v>12</v>
      </c>
      <c r="H30" s="9">
        <f>J29+1</f>
        <v>101</v>
      </c>
      <c r="I30" s="7" t="s">
        <v>4</v>
      </c>
      <c r="J30" s="9">
        <v>200</v>
      </c>
      <c r="K30" s="140">
        <v>174</v>
      </c>
      <c r="L30" s="153">
        <v>130</v>
      </c>
      <c r="M30" s="140">
        <f t="shared" si="12"/>
        <v>17400</v>
      </c>
      <c r="N30" s="123">
        <f>SUM(M$24:M29)</f>
        <v>12470</v>
      </c>
      <c r="O30" s="212">
        <f t="shared" si="13"/>
        <v>13000</v>
      </c>
      <c r="P30" s="3">
        <f>SUM(O$24:O29)</f>
        <v>8800</v>
      </c>
      <c r="Q30" s="192"/>
      <c r="R30" s="192"/>
      <c r="S30" s="192"/>
      <c r="T30" s="192"/>
      <c r="U30" s="192"/>
      <c r="V30" s="192"/>
      <c r="W30" s="192"/>
      <c r="Y30" s="17"/>
      <c r="Z30" s="308"/>
      <c r="AA30" s="87">
        <f t="shared" si="14"/>
        <v>25</v>
      </c>
      <c r="AB30" s="24">
        <f t="shared" si="15"/>
        <v>2750</v>
      </c>
      <c r="AC30" s="30" t="s">
        <v>44</v>
      </c>
      <c r="AD30" s="25">
        <f>ROUND(L8*1.1,0)</f>
        <v>132</v>
      </c>
      <c r="AE30" s="17"/>
      <c r="AF30" s="17"/>
      <c r="AG30" s="329"/>
      <c r="AH30" s="330"/>
      <c r="AI30" s="334"/>
      <c r="AJ30" s="30" t="s">
        <v>44</v>
      </c>
      <c r="AK30" s="25">
        <f>L26*1.1</f>
        <v>104.50000000000001</v>
      </c>
      <c r="AL30" s="17"/>
    </row>
    <row r="31" spans="2:38" ht="19.899999999999999" customHeight="1" x14ac:dyDescent="0.15">
      <c r="G31" s="117" t="s">
        <v>13</v>
      </c>
      <c r="H31" s="9">
        <f>J30+1</f>
        <v>201</v>
      </c>
      <c r="I31" s="7" t="s">
        <v>4</v>
      </c>
      <c r="J31" s="120">
        <v>400</v>
      </c>
      <c r="K31" s="140">
        <v>194</v>
      </c>
      <c r="L31" s="153">
        <v>145</v>
      </c>
      <c r="M31" s="140">
        <f t="shared" si="12"/>
        <v>38800</v>
      </c>
      <c r="N31" s="123">
        <f>SUM(M$24:M30)</f>
        <v>29870</v>
      </c>
      <c r="O31" s="212">
        <f t="shared" si="13"/>
        <v>29000</v>
      </c>
      <c r="P31" s="3">
        <f>SUM(O$24:O30)</f>
        <v>21800</v>
      </c>
      <c r="Q31" s="192"/>
      <c r="R31" s="192"/>
      <c r="S31" s="192"/>
      <c r="T31" s="192"/>
      <c r="U31" s="192"/>
      <c r="V31" s="192"/>
      <c r="W31" s="192"/>
      <c r="Y31" s="17"/>
      <c r="Z31" s="308"/>
      <c r="AA31" s="87">
        <f t="shared" si="14"/>
        <v>30</v>
      </c>
      <c r="AB31" s="24">
        <f t="shared" si="15"/>
        <v>4400</v>
      </c>
      <c r="AC31" s="30" t="s">
        <v>45</v>
      </c>
      <c r="AD31" s="25">
        <f>ROUND(L9*1.1,0)</f>
        <v>187</v>
      </c>
      <c r="AE31" s="17"/>
      <c r="AF31" s="17"/>
      <c r="AG31" s="329"/>
      <c r="AH31" s="330"/>
      <c r="AI31" s="334"/>
      <c r="AJ31" s="30" t="s">
        <v>54</v>
      </c>
      <c r="AK31" s="25">
        <f>L27*1.1</f>
        <v>115.50000000000001</v>
      </c>
      <c r="AL31" s="17"/>
    </row>
    <row r="32" spans="2:38" ht="19.899999999999999" customHeight="1" x14ac:dyDescent="0.15">
      <c r="G32" s="117" t="s">
        <v>14</v>
      </c>
      <c r="H32" s="9">
        <f>J31+1</f>
        <v>401</v>
      </c>
      <c r="I32" s="7" t="s">
        <v>4</v>
      </c>
      <c r="J32" s="9">
        <v>500</v>
      </c>
      <c r="K32" s="140">
        <v>228</v>
      </c>
      <c r="L32" s="153">
        <v>170</v>
      </c>
      <c r="M32" s="140">
        <f t="shared" si="12"/>
        <v>22800</v>
      </c>
      <c r="N32" s="123">
        <f>SUM(M$24:M31)</f>
        <v>68670</v>
      </c>
      <c r="O32" s="212">
        <f t="shared" si="13"/>
        <v>17000</v>
      </c>
      <c r="P32" s="3">
        <f>SUM(O$24:O31)</f>
        <v>50800</v>
      </c>
      <c r="Q32" s="192"/>
      <c r="R32" s="192"/>
      <c r="S32" s="192"/>
      <c r="T32" s="192"/>
      <c r="U32" s="192"/>
      <c r="V32" s="192"/>
      <c r="W32" s="192"/>
      <c r="Y32" s="17"/>
      <c r="Z32" s="308"/>
      <c r="AA32" s="87">
        <f t="shared" si="14"/>
        <v>40</v>
      </c>
      <c r="AB32" s="24">
        <f t="shared" si="15"/>
        <v>12100.000000000002</v>
      </c>
      <c r="AC32" s="30" t="s">
        <v>46</v>
      </c>
      <c r="AD32" s="25">
        <f>ROUND(L11*1.1,0)</f>
        <v>242</v>
      </c>
      <c r="AE32" s="17"/>
      <c r="AF32" s="17"/>
      <c r="AG32" s="329"/>
      <c r="AH32" s="330"/>
      <c r="AI32" s="334"/>
      <c r="AJ32" s="30" t="s">
        <v>55</v>
      </c>
      <c r="AK32" s="25">
        <f>L29*1.1</f>
        <v>132</v>
      </c>
      <c r="AL32" s="17"/>
    </row>
    <row r="33" spans="1:38" ht="19.899999999999999" customHeight="1" x14ac:dyDescent="0.15">
      <c r="G33" s="117" t="s">
        <v>15</v>
      </c>
      <c r="H33" s="108">
        <f t="shared" ref="H33:H34" si="16">J32+1</f>
        <v>501</v>
      </c>
      <c r="I33" s="109" t="s">
        <v>4</v>
      </c>
      <c r="J33" s="108">
        <v>1000</v>
      </c>
      <c r="K33" s="141">
        <f t="shared" ref="K33" si="17">K32</f>
        <v>228</v>
      </c>
      <c r="L33" s="154">
        <f>L32</f>
        <v>170</v>
      </c>
      <c r="M33" s="141">
        <f t="shared" si="12"/>
        <v>114000</v>
      </c>
      <c r="N33" s="124">
        <f>SUM(M$24:M32)</f>
        <v>91470</v>
      </c>
      <c r="O33" s="199">
        <f t="shared" si="13"/>
        <v>85000</v>
      </c>
      <c r="P33" s="110">
        <f>SUM(O$24:O32)</f>
        <v>67800</v>
      </c>
      <c r="Q33" s="192"/>
      <c r="R33" s="192"/>
      <c r="S33" s="192"/>
      <c r="T33" s="192"/>
      <c r="U33" s="192"/>
      <c r="V33" s="192"/>
      <c r="W33" s="192"/>
      <c r="Y33" s="17"/>
      <c r="Z33" s="308"/>
      <c r="AA33" s="87">
        <f t="shared" si="14"/>
        <v>50</v>
      </c>
      <c r="AB33" s="24">
        <f t="shared" si="15"/>
        <v>36300</v>
      </c>
      <c r="AC33" s="30" t="s">
        <v>47</v>
      </c>
      <c r="AD33" s="25">
        <f>ROUND(L13*1.1,0)</f>
        <v>297</v>
      </c>
      <c r="AE33" s="17"/>
      <c r="AF33" s="17"/>
      <c r="AG33" s="329"/>
      <c r="AH33" s="330"/>
      <c r="AI33" s="334"/>
      <c r="AJ33" s="30" t="s">
        <v>56</v>
      </c>
      <c r="AK33" s="25">
        <f>L30*1.1</f>
        <v>143</v>
      </c>
      <c r="AL33" s="17"/>
    </row>
    <row r="34" spans="1:38" ht="19.899999999999999" customHeight="1" thickBot="1" x14ac:dyDescent="0.2">
      <c r="G34" s="118" t="s">
        <v>89</v>
      </c>
      <c r="H34" s="9">
        <f t="shared" si="16"/>
        <v>1001</v>
      </c>
      <c r="I34" s="7" t="s">
        <v>4</v>
      </c>
      <c r="J34" s="122"/>
      <c r="K34" s="140">
        <v>255</v>
      </c>
      <c r="L34" s="153">
        <v>190</v>
      </c>
      <c r="M34" s="145"/>
      <c r="N34" s="208">
        <f>SUM(M$24:M33)</f>
        <v>205470</v>
      </c>
      <c r="O34" s="213"/>
      <c r="P34" s="5">
        <f>SUM(O$24:O33)</f>
        <v>152800</v>
      </c>
      <c r="Q34" s="192"/>
      <c r="R34" s="192"/>
      <c r="S34" s="192"/>
      <c r="T34" s="192"/>
      <c r="U34" s="192"/>
      <c r="V34" s="192"/>
      <c r="W34" s="192"/>
      <c r="Y34" s="17"/>
      <c r="Z34" s="308"/>
      <c r="AA34" s="87">
        <f t="shared" si="14"/>
        <v>75</v>
      </c>
      <c r="AB34" s="24">
        <f t="shared" si="15"/>
        <v>44000</v>
      </c>
      <c r="AC34" s="30" t="s">
        <v>48</v>
      </c>
      <c r="AD34" s="25">
        <f>ROUND(L15*1.1,0)</f>
        <v>352</v>
      </c>
      <c r="AE34" s="17"/>
      <c r="AF34" s="17"/>
      <c r="AG34" s="329"/>
      <c r="AH34" s="330"/>
      <c r="AI34" s="334"/>
      <c r="AJ34" s="30" t="s">
        <v>57</v>
      </c>
      <c r="AK34" s="25">
        <f>L31*1.1</f>
        <v>159.5</v>
      </c>
      <c r="AL34" s="17"/>
    </row>
    <row r="35" spans="1:38" ht="19.899999999999999" customHeight="1" thickBot="1" x14ac:dyDescent="0.2">
      <c r="G35" s="15" t="s">
        <v>23</v>
      </c>
      <c r="H35" s="16"/>
      <c r="I35" s="16"/>
      <c r="J35" s="16"/>
      <c r="K35" s="146">
        <v>63</v>
      </c>
      <c r="L35" s="155">
        <v>47</v>
      </c>
      <c r="M35" s="205"/>
      <c r="N35" s="11"/>
      <c r="O35" s="205"/>
      <c r="P35" s="11"/>
      <c r="Q35" s="192"/>
      <c r="R35" s="192"/>
      <c r="S35" s="192"/>
      <c r="T35" s="192"/>
      <c r="U35" s="192"/>
      <c r="V35" s="192"/>
      <c r="W35" s="192"/>
      <c r="Y35" s="17"/>
      <c r="Z35" s="308"/>
      <c r="AA35" s="87">
        <f t="shared" si="14"/>
        <v>100</v>
      </c>
      <c r="AB35" s="24">
        <f t="shared" si="15"/>
        <v>72600</v>
      </c>
      <c r="AC35" s="31"/>
      <c r="AD35" s="74"/>
      <c r="AE35" s="17"/>
      <c r="AF35" s="17"/>
      <c r="AG35" s="329"/>
      <c r="AH35" s="330"/>
      <c r="AI35" s="334"/>
      <c r="AJ35" s="30" t="s">
        <v>58</v>
      </c>
      <c r="AK35" s="25">
        <f>L32*1.1</f>
        <v>187.00000000000003</v>
      </c>
      <c r="AL35" s="17"/>
    </row>
    <row r="36" spans="1:38" ht="19.899999999999999" customHeight="1" x14ac:dyDescent="0.15">
      <c r="Y36" s="17"/>
      <c r="Z36" s="308"/>
      <c r="AA36" s="87">
        <f t="shared" si="14"/>
        <v>150</v>
      </c>
      <c r="AB36" s="24">
        <f t="shared" si="15"/>
        <v>169840</v>
      </c>
      <c r="AC36" s="31"/>
      <c r="AD36" s="74"/>
      <c r="AE36" s="17"/>
      <c r="AF36" s="17"/>
      <c r="AG36" s="331"/>
      <c r="AH36" s="332"/>
      <c r="AI36" s="335"/>
      <c r="AJ36" s="30" t="s">
        <v>59</v>
      </c>
      <c r="AK36" s="25">
        <f>L34*1.1</f>
        <v>209.00000000000003</v>
      </c>
      <c r="AL36" s="17"/>
    </row>
    <row r="37" spans="1:38" ht="19.899999999999999" customHeight="1" thickBot="1" x14ac:dyDescent="0.2">
      <c r="A37" s="262"/>
      <c r="B37" s="263" t="s">
        <v>103</v>
      </c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Y37" s="17"/>
      <c r="Z37" s="308"/>
      <c r="AA37" s="87">
        <v>200</v>
      </c>
      <c r="AB37" s="24">
        <f t="shared" si="15"/>
        <v>312400</v>
      </c>
      <c r="AC37" s="31"/>
      <c r="AD37" s="74"/>
      <c r="AE37" s="17"/>
      <c r="AF37" s="17"/>
      <c r="AG37" s="81" t="s">
        <v>60</v>
      </c>
      <c r="AH37" s="82"/>
      <c r="AI37" s="71">
        <f>AI28</f>
        <v>1540.0000000000002</v>
      </c>
      <c r="AJ37" s="92" t="s">
        <v>63</v>
      </c>
      <c r="AK37" s="75">
        <f>L35*1.1</f>
        <v>51.7</v>
      </c>
      <c r="AL37" s="17"/>
    </row>
    <row r="38" spans="1:38" ht="19.899999999999999" customHeight="1" thickBot="1" x14ac:dyDescent="0.2">
      <c r="A38" s="268"/>
      <c r="B38" s="269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Y38" s="17"/>
      <c r="Z38" s="83" t="s">
        <v>35</v>
      </c>
      <c r="AA38" s="84"/>
      <c r="AB38" s="24">
        <f>D17*1.1</f>
        <v>22000</v>
      </c>
      <c r="AC38" s="34" t="s">
        <v>40</v>
      </c>
      <c r="AD38" s="25">
        <f>ROUND(L17*1.1,0)</f>
        <v>143</v>
      </c>
      <c r="AE38" s="17"/>
      <c r="AF38" s="17"/>
      <c r="AG38" s="17"/>
      <c r="AH38" s="17"/>
      <c r="AI38" s="17"/>
      <c r="AJ38" s="17"/>
      <c r="AK38" s="17"/>
      <c r="AL38" s="17"/>
    </row>
    <row r="39" spans="1:38" ht="19.899999999999999" customHeight="1" thickTop="1" thickBot="1" x14ac:dyDescent="0.2">
      <c r="A39" s="268"/>
      <c r="B39" s="240" t="str">
        <f>SIM!$E$13</f>
        <v>一般用</v>
      </c>
      <c r="C39" s="270"/>
      <c r="D39" s="270"/>
      <c r="E39" s="270"/>
      <c r="F39" s="270"/>
      <c r="G39" s="272" t="s">
        <v>19</v>
      </c>
      <c r="H39" s="272" t="s">
        <v>97</v>
      </c>
      <c r="I39" s="273"/>
      <c r="J39" s="273"/>
      <c r="K39" s="303">
        <f>SUM(K48,P48,U48)</f>
        <v>3900</v>
      </c>
      <c r="L39" s="303"/>
      <c r="M39" s="274" t="s">
        <v>100</v>
      </c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Y39" s="17"/>
      <c r="Z39" s="85" t="s">
        <v>36</v>
      </c>
      <c r="AA39" s="86"/>
      <c r="AB39" s="27">
        <f>D18*1.1</f>
        <v>12100.000000000002</v>
      </c>
      <c r="AC39" s="88" t="s">
        <v>41</v>
      </c>
      <c r="AD39" s="28">
        <f>ROUND(L18*1.1,0)</f>
        <v>407</v>
      </c>
      <c r="AE39" s="17"/>
      <c r="AF39" s="17"/>
      <c r="AG39" s="17"/>
      <c r="AH39" s="17"/>
      <c r="AI39" s="17"/>
      <c r="AJ39" s="17"/>
      <c r="AK39" s="17"/>
      <c r="AL39" s="17"/>
    </row>
    <row r="40" spans="1:38" ht="19.899999999999999" customHeight="1" thickTop="1" thickBot="1" x14ac:dyDescent="0.2">
      <c r="A40" s="268"/>
      <c r="B40" s="267">
        <f>SIM!E17</f>
        <v>40</v>
      </c>
      <c r="C40" s="271" t="s">
        <v>93</v>
      </c>
      <c r="D40" s="270"/>
      <c r="E40" s="270"/>
      <c r="F40" s="270"/>
      <c r="G40" s="275"/>
      <c r="H40" s="276" t="s">
        <v>99</v>
      </c>
      <c r="I40" s="277"/>
      <c r="J40" s="277"/>
      <c r="K40" s="301">
        <f t="shared" ref="K40:K42" si="18">SUM(K49,P49,U49)</f>
        <v>3210</v>
      </c>
      <c r="L40" s="302"/>
      <c r="M40" s="278" t="s">
        <v>100</v>
      </c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1:38" ht="19.899999999999999" customHeight="1" thickTop="1" x14ac:dyDescent="0.15">
      <c r="A41" s="268"/>
      <c r="B41" s="269"/>
      <c r="C41" s="270"/>
      <c r="D41" s="270"/>
      <c r="E41" s="270"/>
      <c r="F41" s="270"/>
      <c r="G41" s="272" t="s">
        <v>18</v>
      </c>
      <c r="H41" s="272" t="s">
        <v>97</v>
      </c>
      <c r="I41" s="273"/>
      <c r="J41" s="273"/>
      <c r="K41" s="303">
        <f t="shared" si="18"/>
        <v>3900</v>
      </c>
      <c r="L41" s="304"/>
      <c r="M41" s="274" t="s">
        <v>100</v>
      </c>
      <c r="N41" s="270"/>
      <c r="O41" s="270"/>
      <c r="P41" s="270"/>
      <c r="Q41" s="270"/>
      <c r="R41" s="270"/>
      <c r="S41" s="270"/>
      <c r="T41" s="270"/>
      <c r="U41" s="270"/>
      <c r="V41" s="270"/>
      <c r="W41" s="270"/>
    </row>
    <row r="42" spans="1:38" ht="19.899999999999999" customHeight="1" x14ac:dyDescent="0.15">
      <c r="A42" s="268"/>
      <c r="B42" s="269"/>
      <c r="C42" s="270"/>
      <c r="D42" s="270"/>
      <c r="E42" s="270"/>
      <c r="F42" s="270"/>
      <c r="G42" s="275"/>
      <c r="H42" s="276" t="s">
        <v>99</v>
      </c>
      <c r="I42" s="277"/>
      <c r="J42" s="277"/>
      <c r="K42" s="301">
        <f t="shared" si="18"/>
        <v>1900</v>
      </c>
      <c r="L42" s="302"/>
      <c r="M42" s="278" t="s">
        <v>100</v>
      </c>
      <c r="N42" s="270"/>
      <c r="O42" s="270"/>
      <c r="P42" s="270"/>
      <c r="Q42" s="270"/>
      <c r="R42" s="270"/>
      <c r="S42" s="270"/>
      <c r="T42" s="270"/>
      <c r="U42" s="270"/>
      <c r="V42" s="270"/>
      <c r="W42" s="270"/>
    </row>
    <row r="43" spans="1:38" ht="19.899999999999999" customHeight="1" x14ac:dyDescent="0.15">
      <c r="A43" s="268"/>
      <c r="B43" s="269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</row>
    <row r="44" spans="1:38" ht="19.899999999999999" customHeight="1" thickBot="1" x14ac:dyDescent="0.2">
      <c r="A44" s="17"/>
      <c r="B44" s="17" t="s">
        <v>64</v>
      </c>
      <c r="C44" s="17"/>
      <c r="D44" s="17"/>
      <c r="E44" s="17"/>
      <c r="F44" s="17"/>
      <c r="G44" s="252" t="str">
        <f>B45</f>
        <v>一般用</v>
      </c>
      <c r="H44" s="17"/>
      <c r="I44" s="17"/>
      <c r="J44" s="17"/>
      <c r="K44" s="17"/>
      <c r="L44" s="17"/>
      <c r="M44" s="17"/>
      <c r="N44" s="252" t="str">
        <f>$B$46</f>
        <v>公衆浴場用</v>
      </c>
      <c r="O44" s="17"/>
      <c r="P44" s="17"/>
      <c r="Q44" s="17"/>
      <c r="R44" s="17"/>
      <c r="S44" s="252" t="str">
        <f>$B$47</f>
        <v>臨時用</v>
      </c>
      <c r="T44" s="17"/>
      <c r="U44" s="17"/>
      <c r="V44" s="17"/>
      <c r="W44" s="17"/>
    </row>
    <row r="45" spans="1:38" ht="19.899999999999999" customHeight="1" x14ac:dyDescent="0.15">
      <c r="A45" s="17"/>
      <c r="B45" s="239" t="s">
        <v>32</v>
      </c>
      <c r="C45" s="222"/>
      <c r="D45" s="222"/>
      <c r="E45" s="222"/>
      <c r="F45" s="222"/>
      <c r="G45" s="230" t="s">
        <v>92</v>
      </c>
      <c r="H45" s="230"/>
      <c r="I45" s="230"/>
      <c r="J45" s="230"/>
      <c r="K45" s="281">
        <f>IF($B$39=$G44,SIM!$E$17,0)</f>
        <v>40</v>
      </c>
      <c r="L45" s="230" t="s">
        <v>93</v>
      </c>
      <c r="M45" s="222"/>
      <c r="N45" s="230" t="s">
        <v>92</v>
      </c>
      <c r="O45" s="230"/>
      <c r="P45" s="281">
        <f>IF($B$39=$N44,SIM!$E$17,0)</f>
        <v>0</v>
      </c>
      <c r="Q45" s="230" t="s">
        <v>93</v>
      </c>
      <c r="R45" s="17"/>
      <c r="S45" s="230" t="s">
        <v>115</v>
      </c>
      <c r="T45" s="230"/>
      <c r="U45" s="281">
        <f>IF($B$39=$S44,SIM!$E$17,0)</f>
        <v>0</v>
      </c>
      <c r="V45" s="230" t="s">
        <v>93</v>
      </c>
      <c r="W45" s="17"/>
    </row>
    <row r="46" spans="1:38" ht="19.899999999999999" customHeight="1" x14ac:dyDescent="0.15">
      <c r="A46" s="17"/>
      <c r="B46" s="241" t="s">
        <v>65</v>
      </c>
      <c r="C46" s="222"/>
      <c r="D46" s="222"/>
      <c r="E46" s="222"/>
      <c r="F46" s="222"/>
      <c r="G46" s="230" t="s">
        <v>94</v>
      </c>
      <c r="H46" s="230"/>
      <c r="I46" s="230"/>
      <c r="J46" s="230"/>
      <c r="K46" s="282" t="str">
        <f>IF(K45&lt;C54,B54,IF(K45&lt;C55,B55,IF(K45&lt;C56,B56,IF(K45&lt;C57,B57,IF(K45&lt;C58,B58,IF(K45&lt;C59,B59,IF(K45&lt;C60,B60,IF(K45&lt;C61,B61,IF(K45&lt;C62,B62,IF(K45&lt;C63,B63,B64))))))))))</f>
        <v>第四段階</v>
      </c>
      <c r="L46" s="230"/>
      <c r="M46" s="222"/>
      <c r="N46" s="230" t="s">
        <v>116</v>
      </c>
      <c r="O46" s="230"/>
      <c r="P46" s="283">
        <f>IFERROR(IF(P45&gt;200,$P$45-200,0),0)</f>
        <v>0</v>
      </c>
      <c r="Q46" s="230" t="s">
        <v>93</v>
      </c>
      <c r="R46" s="17"/>
      <c r="S46" s="230" t="s">
        <v>94</v>
      </c>
      <c r="T46" s="214"/>
      <c r="U46" s="282" t="str">
        <f>IF(U45&lt;C54,B54,IF(U45&lt;C55,B55,IF(U45&lt;C56,B56,IF(U45&lt;C57,B57,IF(U45&lt;C58,B58,IF(U45&lt;C59,B59,IF(U45&lt;C60,B60,IF(U45&lt;C61,B61,IF(U45&lt;C62,B62,IF(U45&lt;C63,B63,B64))))))))))</f>
        <v>第一段階</v>
      </c>
      <c r="V46" s="230"/>
      <c r="W46" s="17"/>
    </row>
    <row r="47" spans="1:38" ht="19.899999999999999" customHeight="1" thickBot="1" x14ac:dyDescent="0.2">
      <c r="A47" s="17"/>
      <c r="B47" s="242" t="s">
        <v>34</v>
      </c>
      <c r="C47" s="222"/>
      <c r="D47" s="222"/>
      <c r="E47" s="222"/>
      <c r="F47" s="222"/>
      <c r="G47" s="230" t="s">
        <v>109</v>
      </c>
      <c r="H47" s="230"/>
      <c r="I47" s="230"/>
      <c r="J47" s="230"/>
      <c r="K47" s="283">
        <f>IF(K46="第一段階",K45,IFERROR($K$45-_xlfn.XLOOKUP($K$46,$B$54:$B$64,$C$53:$C$63),0))</f>
        <v>0</v>
      </c>
      <c r="L47" s="230" t="s">
        <v>93</v>
      </c>
      <c r="M47" s="222"/>
      <c r="N47" s="230" t="s">
        <v>117</v>
      </c>
      <c r="P47" s="283">
        <f>P45</f>
        <v>0</v>
      </c>
      <c r="Q47" s="230" t="s">
        <v>93</v>
      </c>
      <c r="R47" s="17"/>
      <c r="S47" s="230"/>
      <c r="T47" s="214"/>
      <c r="U47" s="296"/>
      <c r="V47" s="230"/>
      <c r="W47" s="17"/>
    </row>
    <row r="48" spans="1:38" ht="19.899999999999999" customHeight="1" x14ac:dyDescent="0.15">
      <c r="A48" s="17"/>
      <c r="B48" s="184"/>
      <c r="C48" s="222"/>
      <c r="D48" s="222"/>
      <c r="E48" s="222"/>
      <c r="F48" s="222"/>
      <c r="G48" s="221" t="str">
        <f>G53</f>
        <v>新料金</v>
      </c>
      <c r="H48" s="221" t="str">
        <f>G54</f>
        <v>水道料金</v>
      </c>
      <c r="I48" s="221"/>
      <c r="J48" s="221"/>
      <c r="K48" s="284">
        <f>K54</f>
        <v>3900</v>
      </c>
      <c r="L48" s="251" t="str">
        <f>L54</f>
        <v>円</v>
      </c>
      <c r="M48" s="222"/>
      <c r="N48" s="221" t="str">
        <f>N53</f>
        <v>新料金</v>
      </c>
      <c r="O48" s="221" t="str">
        <f>N54</f>
        <v>水道料金</v>
      </c>
      <c r="P48" s="284">
        <f>P54</f>
        <v>0</v>
      </c>
      <c r="Q48" s="251" t="str">
        <f>Q54</f>
        <v>円</v>
      </c>
      <c r="R48" s="17"/>
      <c r="S48" s="221" t="str">
        <f>S53</f>
        <v>新料金</v>
      </c>
      <c r="T48" s="221" t="str">
        <f>S54</f>
        <v>水道料金</v>
      </c>
      <c r="U48" s="284">
        <f>U54</f>
        <v>0</v>
      </c>
      <c r="V48" s="251" t="str">
        <f>V54</f>
        <v>円</v>
      </c>
      <c r="W48" s="17"/>
    </row>
    <row r="49" spans="1:23" ht="19.899999999999999" customHeight="1" x14ac:dyDescent="0.15">
      <c r="A49" s="17"/>
      <c r="B49" s="184"/>
      <c r="C49" s="222"/>
      <c r="D49" s="222"/>
      <c r="E49" s="222"/>
      <c r="F49" s="222"/>
      <c r="G49" s="221"/>
      <c r="H49" s="221" t="str">
        <f>G58</f>
        <v>下水道使用料</v>
      </c>
      <c r="I49" s="221"/>
      <c r="J49" s="221"/>
      <c r="K49" s="284">
        <f>K58</f>
        <v>3210</v>
      </c>
      <c r="L49" s="251" t="str">
        <f>L58</f>
        <v>円</v>
      </c>
      <c r="M49" s="222"/>
      <c r="N49" s="221"/>
      <c r="O49" s="221" t="str">
        <f>N58</f>
        <v>下水道使用料</v>
      </c>
      <c r="P49" s="284">
        <f>P58</f>
        <v>0</v>
      </c>
      <c r="Q49" s="251" t="str">
        <f>Q58</f>
        <v>円</v>
      </c>
      <c r="R49" s="17"/>
      <c r="S49" s="221"/>
      <c r="T49" s="221" t="str">
        <f>S58</f>
        <v>下水道使用料</v>
      </c>
      <c r="U49" s="284">
        <f>U58</f>
        <v>0</v>
      </c>
      <c r="V49" s="251" t="str">
        <f>V58</f>
        <v>円</v>
      </c>
      <c r="W49" s="17"/>
    </row>
    <row r="50" spans="1:23" ht="19.899999999999999" customHeight="1" x14ac:dyDescent="0.15">
      <c r="A50" s="17"/>
      <c r="B50" s="184"/>
      <c r="C50" s="222"/>
      <c r="D50" s="222"/>
      <c r="E50" s="222"/>
      <c r="F50" s="222"/>
      <c r="G50" s="237" t="str">
        <f>G63</f>
        <v>現料金</v>
      </c>
      <c r="H50" s="237" t="str">
        <f>H48</f>
        <v>水道料金</v>
      </c>
      <c r="I50" s="237"/>
      <c r="J50" s="237"/>
      <c r="K50" s="285">
        <f>K64</f>
        <v>3900</v>
      </c>
      <c r="L50" s="238" t="str">
        <f>L64</f>
        <v>円</v>
      </c>
      <c r="M50" s="222"/>
      <c r="N50" s="237" t="str">
        <f>N63</f>
        <v>現料金</v>
      </c>
      <c r="O50" s="237" t="str">
        <f>O48</f>
        <v>水道料金</v>
      </c>
      <c r="P50" s="285">
        <f>P64</f>
        <v>0</v>
      </c>
      <c r="Q50" s="238" t="str">
        <f>Q64</f>
        <v>円</v>
      </c>
      <c r="R50" s="17"/>
      <c r="S50" s="237" t="str">
        <f>S63</f>
        <v>現料金</v>
      </c>
      <c r="T50" s="237" t="str">
        <f>T48</f>
        <v>水道料金</v>
      </c>
      <c r="U50" s="285">
        <f>U64</f>
        <v>0</v>
      </c>
      <c r="V50" s="238" t="str">
        <f>V64</f>
        <v>円</v>
      </c>
      <c r="W50" s="17"/>
    </row>
    <row r="51" spans="1:23" ht="19.899999999999999" customHeight="1" x14ac:dyDescent="0.15">
      <c r="A51" s="17"/>
      <c r="B51" s="184"/>
      <c r="C51" s="222"/>
      <c r="D51" s="222"/>
      <c r="E51" s="222"/>
      <c r="F51" s="222"/>
      <c r="G51" s="237"/>
      <c r="H51" s="237" t="str">
        <f>H49</f>
        <v>下水道使用料</v>
      </c>
      <c r="I51" s="237"/>
      <c r="J51" s="237"/>
      <c r="K51" s="285">
        <f>K68</f>
        <v>1900</v>
      </c>
      <c r="L51" s="238" t="str">
        <f>L68</f>
        <v>円</v>
      </c>
      <c r="M51" s="222"/>
      <c r="N51" s="237"/>
      <c r="O51" s="237" t="str">
        <f>O49</f>
        <v>下水道使用料</v>
      </c>
      <c r="P51" s="285">
        <f>P68</f>
        <v>0</v>
      </c>
      <c r="Q51" s="238" t="str">
        <f>Q68</f>
        <v>円</v>
      </c>
      <c r="R51" s="17"/>
      <c r="S51" s="237"/>
      <c r="T51" s="237" t="str">
        <f>T49</f>
        <v>下水道使用料</v>
      </c>
      <c r="U51" s="285">
        <f>U68</f>
        <v>0</v>
      </c>
      <c r="V51" s="238" t="str">
        <f>V68</f>
        <v>円</v>
      </c>
      <c r="W51" s="17"/>
    </row>
    <row r="52" spans="1:23" ht="19.899999999999999" customHeight="1" x14ac:dyDescent="0.15">
      <c r="A52" s="17"/>
      <c r="B52" s="253" t="s">
        <v>104</v>
      </c>
      <c r="C52" s="222"/>
      <c r="D52" s="222"/>
      <c r="E52" s="222"/>
      <c r="F52" s="222"/>
      <c r="G52" s="222"/>
      <c r="H52" s="222"/>
      <c r="I52" s="222"/>
      <c r="J52" s="222"/>
      <c r="K52" s="286"/>
      <c r="L52" s="222"/>
      <c r="M52" s="222"/>
      <c r="N52" s="222"/>
      <c r="O52" s="222"/>
      <c r="P52" s="286"/>
      <c r="Q52" s="222"/>
      <c r="R52" s="17"/>
      <c r="S52" s="222"/>
      <c r="T52" s="222"/>
      <c r="U52" s="286"/>
      <c r="V52" s="222"/>
      <c r="W52" s="17"/>
    </row>
    <row r="53" spans="1:23" ht="19.899999999999999" customHeight="1" x14ac:dyDescent="0.15">
      <c r="A53" s="17"/>
      <c r="B53" s="219"/>
      <c r="C53" s="243" t="str">
        <f>B45</f>
        <v>一般用</v>
      </c>
      <c r="D53" s="244" t="str">
        <f>B46</f>
        <v>公衆浴場用</v>
      </c>
      <c r="E53" s="222"/>
      <c r="F53" s="222"/>
      <c r="G53" s="220" t="s">
        <v>19</v>
      </c>
      <c r="H53" s="221"/>
      <c r="I53" s="221"/>
      <c r="J53" s="221"/>
      <c r="K53" s="287"/>
      <c r="L53" s="221"/>
      <c r="M53" s="222"/>
      <c r="N53" s="220" t="s">
        <v>19</v>
      </c>
      <c r="O53" s="221"/>
      <c r="P53" s="287"/>
      <c r="Q53" s="221"/>
      <c r="R53" s="17"/>
      <c r="S53" s="220" t="s">
        <v>19</v>
      </c>
      <c r="T53" s="221"/>
      <c r="U53" s="287"/>
      <c r="V53" s="221"/>
      <c r="W53" s="17"/>
    </row>
    <row r="54" spans="1:23" ht="19.899999999999999" customHeight="1" x14ac:dyDescent="0.15">
      <c r="A54" s="17"/>
      <c r="B54" s="245" t="s">
        <v>6</v>
      </c>
      <c r="C54" s="246">
        <f t="shared" ref="C54:C63" si="19">J24</f>
        <v>10</v>
      </c>
      <c r="D54" s="247">
        <v>200</v>
      </c>
      <c r="E54" s="222"/>
      <c r="F54" s="222"/>
      <c r="G54" s="223" t="s">
        <v>20</v>
      </c>
      <c r="H54" s="254" t="s">
        <v>26</v>
      </c>
      <c r="I54" s="255"/>
      <c r="J54" s="255"/>
      <c r="K54" s="288">
        <f>SUM(K56:K57)</f>
        <v>3900</v>
      </c>
      <c r="L54" s="256" t="s">
        <v>101</v>
      </c>
      <c r="M54" s="222"/>
      <c r="N54" s="223" t="s">
        <v>20</v>
      </c>
      <c r="O54" s="254" t="s">
        <v>26</v>
      </c>
      <c r="P54" s="288">
        <f>SUM(P56:P57)</f>
        <v>0</v>
      </c>
      <c r="Q54" s="256" t="s">
        <v>101</v>
      </c>
      <c r="R54" s="17"/>
      <c r="S54" s="223" t="s">
        <v>20</v>
      </c>
      <c r="T54" s="254" t="s">
        <v>26</v>
      </c>
      <c r="U54" s="288">
        <f>SUM(U56:U57)</f>
        <v>0</v>
      </c>
      <c r="V54" s="256" t="s">
        <v>101</v>
      </c>
      <c r="W54" s="17"/>
    </row>
    <row r="55" spans="1:23" ht="19.899999999999999" customHeight="1" x14ac:dyDescent="0.15">
      <c r="A55" s="17"/>
      <c r="B55" s="245" t="s">
        <v>7</v>
      </c>
      <c r="C55" s="246">
        <f t="shared" si="19"/>
        <v>20</v>
      </c>
      <c r="D55" s="247" t="s">
        <v>102</v>
      </c>
      <c r="E55" s="222"/>
      <c r="F55" s="222"/>
      <c r="G55" s="224"/>
      <c r="H55" s="225" t="s">
        <v>110</v>
      </c>
      <c r="I55" s="226"/>
      <c r="J55" s="226"/>
      <c r="K55" s="289">
        <f>_xlfn.XLOOKUP($K$46,$G$6:$G$16,$K$6:$K$16)</f>
        <v>210</v>
      </c>
      <c r="L55" s="227" t="s">
        <v>96</v>
      </c>
      <c r="M55" s="222"/>
      <c r="N55" s="224"/>
      <c r="O55" s="279" t="s">
        <v>107</v>
      </c>
      <c r="P55" s="289">
        <f>$K$17</f>
        <v>170</v>
      </c>
      <c r="Q55" s="227" t="s">
        <v>96</v>
      </c>
      <c r="R55" s="17"/>
      <c r="S55" s="224"/>
      <c r="T55" s="279" t="s">
        <v>110</v>
      </c>
      <c r="U55" s="289">
        <f>$K$18</f>
        <v>480</v>
      </c>
      <c r="V55" s="227" t="s">
        <v>96</v>
      </c>
      <c r="W55" s="17"/>
    </row>
    <row r="56" spans="1:23" ht="19.899999999999999" customHeight="1" x14ac:dyDescent="0.15">
      <c r="A56" s="17"/>
      <c r="B56" s="245" t="s">
        <v>8</v>
      </c>
      <c r="C56" s="246">
        <f t="shared" si="19"/>
        <v>40</v>
      </c>
      <c r="D56" s="247"/>
      <c r="E56" s="222"/>
      <c r="F56" s="222"/>
      <c r="G56" s="228"/>
      <c r="H56" s="261" t="s">
        <v>111</v>
      </c>
      <c r="I56" s="230"/>
      <c r="J56" s="230"/>
      <c r="K56" s="290">
        <f>IFERROR(ROUND($K$47*K55,0),"")</f>
        <v>0</v>
      </c>
      <c r="L56" s="231" t="s">
        <v>101</v>
      </c>
      <c r="M56" s="222"/>
      <c r="N56" s="228"/>
      <c r="O56" s="280" t="s">
        <v>118</v>
      </c>
      <c r="P56" s="290">
        <f>ROUND(P55*$P$46,0)</f>
        <v>0</v>
      </c>
      <c r="Q56" s="231" t="s">
        <v>101</v>
      </c>
      <c r="R56" s="17"/>
      <c r="S56" s="228"/>
      <c r="T56" s="280" t="s">
        <v>111</v>
      </c>
      <c r="U56" s="290">
        <f>ROUND(U55*$U$45,0)</f>
        <v>0</v>
      </c>
      <c r="V56" s="231" t="s">
        <v>101</v>
      </c>
      <c r="W56" s="17"/>
    </row>
    <row r="57" spans="1:23" ht="19.899999999999999" customHeight="1" x14ac:dyDescent="0.15">
      <c r="A57" s="17"/>
      <c r="B57" s="245" t="s">
        <v>9</v>
      </c>
      <c r="C57" s="246">
        <f t="shared" si="19"/>
        <v>60</v>
      </c>
      <c r="D57" s="247"/>
      <c r="E57" s="222"/>
      <c r="F57" s="222"/>
      <c r="G57" s="232"/>
      <c r="H57" s="264" t="s">
        <v>122</v>
      </c>
      <c r="I57" s="265"/>
      <c r="J57" s="265"/>
      <c r="K57" s="291">
        <f>_xlfn.XLOOKUP($K$46,$G$6:$G$16,$N$6:$N$16)</f>
        <v>3900</v>
      </c>
      <c r="L57" s="266" t="s">
        <v>101</v>
      </c>
      <c r="M57" s="222"/>
      <c r="N57" s="232"/>
      <c r="O57" s="257"/>
      <c r="P57" s="295"/>
      <c r="Q57" s="229"/>
      <c r="R57" s="17"/>
      <c r="S57" s="232"/>
      <c r="T57" s="257"/>
      <c r="U57" s="295"/>
      <c r="V57" s="229"/>
      <c r="W57" s="17"/>
    </row>
    <row r="58" spans="1:23" ht="19.899999999999999" customHeight="1" x14ac:dyDescent="0.15">
      <c r="A58" s="17"/>
      <c r="B58" s="245" t="s">
        <v>10</v>
      </c>
      <c r="C58" s="246">
        <f t="shared" si="19"/>
        <v>80</v>
      </c>
      <c r="D58" s="247"/>
      <c r="E58" s="222"/>
      <c r="F58" s="222"/>
      <c r="G58" s="228" t="s">
        <v>21</v>
      </c>
      <c r="H58" s="233" t="s">
        <v>81</v>
      </c>
      <c r="I58" s="234"/>
      <c r="J58" s="234"/>
      <c r="K58" s="292">
        <f>SUM(K60:K61)</f>
        <v>3210</v>
      </c>
      <c r="L58" s="235" t="s">
        <v>101</v>
      </c>
      <c r="M58" s="222"/>
      <c r="N58" s="223" t="s">
        <v>21</v>
      </c>
      <c r="O58" s="233" t="s">
        <v>81</v>
      </c>
      <c r="P58" s="288">
        <f>SUM(P60:P61)</f>
        <v>0</v>
      </c>
      <c r="Q58" s="256" t="s">
        <v>101</v>
      </c>
      <c r="R58" s="17"/>
      <c r="S58" s="223" t="s">
        <v>21</v>
      </c>
      <c r="T58" s="233" t="s">
        <v>81</v>
      </c>
      <c r="U58" s="288">
        <f>SUM(U60:U61)</f>
        <v>0</v>
      </c>
      <c r="V58" s="256" t="s">
        <v>101</v>
      </c>
      <c r="W58" s="17"/>
    </row>
    <row r="59" spans="1:23" ht="19.899999999999999" customHeight="1" x14ac:dyDescent="0.15">
      <c r="A59" s="17"/>
      <c r="B59" s="245" t="s">
        <v>11</v>
      </c>
      <c r="C59" s="246">
        <f t="shared" si="19"/>
        <v>100</v>
      </c>
      <c r="D59" s="247"/>
      <c r="E59" s="222"/>
      <c r="F59" s="222"/>
      <c r="G59" s="215"/>
      <c r="H59" s="225" t="s">
        <v>112</v>
      </c>
      <c r="I59" s="226"/>
      <c r="J59" s="226"/>
      <c r="K59" s="289">
        <f>_xlfn.XLOOKUP($K$46,$G$24:$G$34,$K$24:$K$34)</f>
        <v>141</v>
      </c>
      <c r="L59" s="227" t="s">
        <v>96</v>
      </c>
      <c r="M59" s="222"/>
      <c r="N59" s="224"/>
      <c r="O59" s="279" t="s">
        <v>108</v>
      </c>
      <c r="P59" s="289">
        <f>$K$35</f>
        <v>63</v>
      </c>
      <c r="Q59" s="227" t="s">
        <v>96</v>
      </c>
      <c r="R59" s="17"/>
      <c r="S59" s="224"/>
      <c r="T59" s="279" t="s">
        <v>106</v>
      </c>
      <c r="U59" s="289">
        <f>_xlfn.XLOOKUP($U$46,$G$24:$G$34,$K$24:$K$34)</f>
        <v>0</v>
      </c>
      <c r="V59" s="227" t="s">
        <v>96</v>
      </c>
      <c r="W59" s="17"/>
    </row>
    <row r="60" spans="1:23" ht="19.899999999999999" customHeight="1" x14ac:dyDescent="0.15">
      <c r="A60" s="17"/>
      <c r="B60" s="245" t="s">
        <v>12</v>
      </c>
      <c r="C60" s="246">
        <f t="shared" si="19"/>
        <v>200</v>
      </c>
      <c r="D60" s="247"/>
      <c r="E60" s="222"/>
      <c r="F60" s="222"/>
      <c r="G60" s="228"/>
      <c r="H60" s="261" t="s">
        <v>114</v>
      </c>
      <c r="I60" s="230"/>
      <c r="J60" s="230"/>
      <c r="K60" s="290">
        <f>IFERROR(ROUND($K$47*K59,0),"")</f>
        <v>0</v>
      </c>
      <c r="L60" s="231" t="s">
        <v>101</v>
      </c>
      <c r="M60" s="222"/>
      <c r="N60" s="228"/>
      <c r="O60" s="280" t="s">
        <v>119</v>
      </c>
      <c r="P60" s="290">
        <f>P59*$P$47</f>
        <v>0</v>
      </c>
      <c r="Q60" s="231" t="s">
        <v>101</v>
      </c>
      <c r="R60" s="17"/>
      <c r="S60" s="228"/>
      <c r="T60" s="280" t="s">
        <v>113</v>
      </c>
      <c r="U60" s="290">
        <f>IFERROR(ROUND($U$45*U59,0),"")</f>
        <v>0</v>
      </c>
      <c r="V60" s="231" t="s">
        <v>101</v>
      </c>
      <c r="W60" s="17"/>
    </row>
    <row r="61" spans="1:23" ht="19.899999999999999" customHeight="1" x14ac:dyDescent="0.15">
      <c r="A61" s="17"/>
      <c r="B61" s="245" t="s">
        <v>13</v>
      </c>
      <c r="C61" s="246">
        <f t="shared" si="19"/>
        <v>400</v>
      </c>
      <c r="D61" s="247"/>
      <c r="E61" s="222"/>
      <c r="F61" s="222"/>
      <c r="G61" s="232"/>
      <c r="H61" s="264" t="s">
        <v>122</v>
      </c>
      <c r="I61" s="265"/>
      <c r="J61" s="265"/>
      <c r="K61" s="291">
        <f>_xlfn.XLOOKUP($K$46,$G$6:$G$16,$N$24:$N$34)</f>
        <v>3210</v>
      </c>
      <c r="L61" s="266" t="s">
        <v>101</v>
      </c>
      <c r="M61" s="222"/>
      <c r="N61" s="232"/>
      <c r="O61" s="257"/>
      <c r="P61" s="295"/>
      <c r="Q61" s="229"/>
      <c r="R61" s="17"/>
      <c r="S61" s="232"/>
      <c r="T61" s="264" t="s">
        <v>122</v>
      </c>
      <c r="U61" s="291">
        <f>_xlfn.XLOOKUP($U$46,$G$6:$G$16,$N$24:$N$34)</f>
        <v>0</v>
      </c>
      <c r="V61" s="266" t="s">
        <v>101</v>
      </c>
      <c r="W61" s="17"/>
    </row>
    <row r="62" spans="1:23" ht="19.899999999999999" customHeight="1" x14ac:dyDescent="0.15">
      <c r="A62" s="17"/>
      <c r="B62" s="245" t="s">
        <v>14</v>
      </c>
      <c r="C62" s="246">
        <f t="shared" si="19"/>
        <v>500</v>
      </c>
      <c r="D62" s="247"/>
      <c r="E62" s="222"/>
      <c r="F62" s="222"/>
      <c r="G62" s="17"/>
      <c r="H62" s="17"/>
      <c r="I62" s="17"/>
      <c r="J62" s="17"/>
      <c r="K62" s="293"/>
      <c r="L62" s="17"/>
      <c r="M62" s="222"/>
      <c r="N62" s="222"/>
      <c r="O62" s="222"/>
      <c r="P62" s="286"/>
      <c r="Q62" s="222"/>
      <c r="R62" s="17"/>
      <c r="S62" s="222"/>
      <c r="T62" s="222"/>
      <c r="U62" s="286"/>
      <c r="V62" s="222"/>
      <c r="W62" s="17"/>
    </row>
    <row r="63" spans="1:23" ht="19.899999999999999" customHeight="1" x14ac:dyDescent="0.15">
      <c r="A63" s="17"/>
      <c r="B63" s="245" t="s">
        <v>15</v>
      </c>
      <c r="C63" s="246">
        <f t="shared" si="19"/>
        <v>1000</v>
      </c>
      <c r="D63" s="247"/>
      <c r="E63" s="222"/>
      <c r="F63" s="222"/>
      <c r="G63" s="236" t="s">
        <v>18</v>
      </c>
      <c r="H63" s="237"/>
      <c r="I63" s="237"/>
      <c r="J63" s="237"/>
      <c r="K63" s="285"/>
      <c r="L63" s="237"/>
      <c r="M63" s="222"/>
      <c r="N63" s="236" t="s">
        <v>18</v>
      </c>
      <c r="O63" s="237"/>
      <c r="P63" s="285"/>
      <c r="Q63" s="237"/>
      <c r="R63" s="17"/>
      <c r="S63" s="236" t="s">
        <v>18</v>
      </c>
      <c r="T63" s="237"/>
      <c r="U63" s="285"/>
      <c r="V63" s="237"/>
      <c r="W63" s="17"/>
    </row>
    <row r="64" spans="1:23" ht="19.899999999999999" customHeight="1" x14ac:dyDescent="0.15">
      <c r="A64" s="17"/>
      <c r="B64" s="248" t="s">
        <v>89</v>
      </c>
      <c r="C64" s="249" t="s">
        <v>95</v>
      </c>
      <c r="D64" s="250"/>
      <c r="E64" s="222"/>
      <c r="F64" s="222"/>
      <c r="G64" s="223" t="s">
        <v>20</v>
      </c>
      <c r="H64" s="258" t="s">
        <v>26</v>
      </c>
      <c r="I64" s="259"/>
      <c r="J64" s="259"/>
      <c r="K64" s="294">
        <f>SUM(K66:K67)</f>
        <v>3900</v>
      </c>
      <c r="L64" s="260" t="s">
        <v>101</v>
      </c>
      <c r="M64" s="222"/>
      <c r="N64" s="223" t="s">
        <v>20</v>
      </c>
      <c r="O64" s="258" t="s">
        <v>26</v>
      </c>
      <c r="P64" s="294">
        <f>SUM(P66:P67)</f>
        <v>0</v>
      </c>
      <c r="Q64" s="260" t="s">
        <v>101</v>
      </c>
      <c r="R64" s="17"/>
      <c r="S64" s="223" t="s">
        <v>20</v>
      </c>
      <c r="T64" s="258" t="s">
        <v>26</v>
      </c>
      <c r="U64" s="294">
        <f>SUM(U66:U67)</f>
        <v>0</v>
      </c>
      <c r="V64" s="260" t="s">
        <v>101</v>
      </c>
      <c r="W64" s="17"/>
    </row>
    <row r="65" spans="1:23" ht="19.899999999999999" customHeight="1" x14ac:dyDescent="0.15">
      <c r="A65" s="17"/>
      <c r="B65" s="222"/>
      <c r="C65" s="222"/>
      <c r="D65" s="222"/>
      <c r="E65" s="222"/>
      <c r="F65" s="222"/>
      <c r="G65" s="224"/>
      <c r="H65" s="225" t="str">
        <f>H55</f>
        <v>単価　②</v>
      </c>
      <c r="I65" s="226"/>
      <c r="J65" s="226"/>
      <c r="K65" s="289">
        <f>_xlfn.XLOOKUP($K$46,$G$6:$G$16,$L$6:$L$16)</f>
        <v>170</v>
      </c>
      <c r="L65" s="227" t="s">
        <v>96</v>
      </c>
      <c r="M65" s="222"/>
      <c r="N65" s="224"/>
      <c r="O65" s="279" t="str">
        <f>O55</f>
        <v>単価　③</v>
      </c>
      <c r="P65" s="289">
        <f>$L$17</f>
        <v>130</v>
      </c>
      <c r="Q65" s="227" t="s">
        <v>96</v>
      </c>
      <c r="R65" s="17"/>
      <c r="S65" s="224"/>
      <c r="T65" s="279" t="str">
        <f>T55</f>
        <v>単価　②</v>
      </c>
      <c r="U65" s="289">
        <f>$L$18</f>
        <v>370</v>
      </c>
      <c r="V65" s="227" t="s">
        <v>96</v>
      </c>
      <c r="W65" s="17"/>
    </row>
    <row r="66" spans="1:23" ht="19.899999999999999" customHeight="1" x14ac:dyDescent="0.15">
      <c r="A66" s="17"/>
      <c r="B66" s="222"/>
      <c r="C66" s="222"/>
      <c r="D66" s="222"/>
      <c r="E66" s="222"/>
      <c r="F66" s="222"/>
      <c r="G66" s="228"/>
      <c r="H66" s="261" t="str">
        <f>H56</f>
        <v>料金　②×①</v>
      </c>
      <c r="I66" s="230"/>
      <c r="J66" s="230"/>
      <c r="K66" s="290">
        <f>IFERROR(ROUND($K$47*K65,0),"")</f>
        <v>0</v>
      </c>
      <c r="L66" s="231" t="s">
        <v>101</v>
      </c>
      <c r="M66" s="222"/>
      <c r="N66" s="228"/>
      <c r="O66" s="280" t="str">
        <f>O56</f>
        <v>料金　③×①</v>
      </c>
      <c r="P66" s="290">
        <f>ROUND(P65*$P$46,0)</f>
        <v>0</v>
      </c>
      <c r="Q66" s="231" t="s">
        <v>101</v>
      </c>
      <c r="R66" s="17"/>
      <c r="S66" s="228"/>
      <c r="T66" s="280" t="str">
        <f>T56</f>
        <v>料金　②×①</v>
      </c>
      <c r="U66" s="290">
        <f>ROUND(U65*$U$45,0)</f>
        <v>0</v>
      </c>
      <c r="V66" s="231" t="s">
        <v>101</v>
      </c>
      <c r="W66" s="17"/>
    </row>
    <row r="67" spans="1:23" ht="19.899999999999999" customHeight="1" x14ac:dyDescent="0.15">
      <c r="A67" s="17"/>
      <c r="B67" s="222"/>
      <c r="C67" s="222"/>
      <c r="D67" s="222"/>
      <c r="E67" s="222"/>
      <c r="F67" s="222"/>
      <c r="G67" s="232"/>
      <c r="H67" s="264" t="s">
        <v>122</v>
      </c>
      <c r="I67" s="265"/>
      <c r="J67" s="265"/>
      <c r="K67" s="291">
        <f>_xlfn.XLOOKUP($K$46,$G$6:$G$16,$P$6:$P$16)</f>
        <v>3900</v>
      </c>
      <c r="L67" s="266" t="s">
        <v>101</v>
      </c>
      <c r="M67" s="222"/>
      <c r="N67" s="232"/>
      <c r="O67" s="257"/>
      <c r="P67" s="295"/>
      <c r="Q67" s="229"/>
      <c r="R67" s="17"/>
      <c r="S67" s="232"/>
      <c r="T67" s="257"/>
      <c r="U67" s="295"/>
      <c r="V67" s="229"/>
      <c r="W67" s="17"/>
    </row>
    <row r="68" spans="1:23" ht="19.899999999999999" customHeight="1" x14ac:dyDescent="0.15">
      <c r="A68" s="17"/>
      <c r="B68" s="222"/>
      <c r="C68" s="222"/>
      <c r="D68" s="222"/>
      <c r="E68" s="222"/>
      <c r="F68" s="222"/>
      <c r="G68" s="223" t="s">
        <v>21</v>
      </c>
      <c r="H68" s="258" t="s">
        <v>81</v>
      </c>
      <c r="I68" s="259"/>
      <c r="J68" s="259"/>
      <c r="K68" s="294">
        <f>SUM(K70:K71)</f>
        <v>1900</v>
      </c>
      <c r="L68" s="260" t="s">
        <v>101</v>
      </c>
      <c r="M68" s="222"/>
      <c r="N68" s="223" t="s">
        <v>21</v>
      </c>
      <c r="O68" s="258" t="s">
        <v>81</v>
      </c>
      <c r="P68" s="294">
        <f>SUM(P70:P71)</f>
        <v>0</v>
      </c>
      <c r="Q68" s="260" t="s">
        <v>101</v>
      </c>
      <c r="R68" s="17"/>
      <c r="S68" s="223" t="s">
        <v>21</v>
      </c>
      <c r="T68" s="258" t="s">
        <v>105</v>
      </c>
      <c r="U68" s="294">
        <f>SUM(U70:U71)</f>
        <v>0</v>
      </c>
      <c r="V68" s="260" t="s">
        <v>101</v>
      </c>
      <c r="W68" s="17"/>
    </row>
    <row r="69" spans="1:23" ht="19.899999999999999" customHeight="1" x14ac:dyDescent="0.15">
      <c r="A69" s="17"/>
      <c r="B69" s="222"/>
      <c r="C69" s="222"/>
      <c r="D69" s="222"/>
      <c r="E69" s="222"/>
      <c r="F69" s="222"/>
      <c r="G69" s="224"/>
      <c r="H69" s="225" t="str">
        <f>H59</f>
        <v>単価　③</v>
      </c>
      <c r="I69" s="226"/>
      <c r="J69" s="226"/>
      <c r="K69" s="289">
        <f>_xlfn.XLOOKUP($K$46,$G$24:$G$34,$L$24:$L$34)</f>
        <v>105</v>
      </c>
      <c r="L69" s="227" t="s">
        <v>96</v>
      </c>
      <c r="M69" s="222"/>
      <c r="N69" s="224"/>
      <c r="O69" s="279" t="str">
        <f>H69</f>
        <v>単価　③</v>
      </c>
      <c r="P69" s="289">
        <f>L35</f>
        <v>47</v>
      </c>
      <c r="Q69" s="227" t="s">
        <v>96</v>
      </c>
      <c r="R69" s="17"/>
      <c r="S69" s="224"/>
      <c r="T69" s="279" t="str">
        <f>O69</f>
        <v>単価　③</v>
      </c>
      <c r="U69" s="289">
        <f>_xlfn.XLOOKUP($U$46,$G$24:$G$34,$L$24:$L$34)</f>
        <v>0</v>
      </c>
      <c r="V69" s="227" t="s">
        <v>96</v>
      </c>
      <c r="W69" s="17"/>
    </row>
    <row r="70" spans="1:23" ht="19.899999999999999" customHeight="1" x14ac:dyDescent="0.15">
      <c r="A70" s="17"/>
      <c r="B70" s="222"/>
      <c r="C70" s="222"/>
      <c r="D70" s="222"/>
      <c r="E70" s="222"/>
      <c r="F70" s="222"/>
      <c r="G70" s="228"/>
      <c r="H70" s="261" t="str">
        <f>H60</f>
        <v>料金　③×①</v>
      </c>
      <c r="I70" s="230"/>
      <c r="J70" s="230"/>
      <c r="K70" s="290">
        <f>IFERROR(ROUND($K$47*K69,0),"")</f>
        <v>0</v>
      </c>
      <c r="L70" s="231" t="s">
        <v>101</v>
      </c>
      <c r="M70" s="222"/>
      <c r="N70" s="228"/>
      <c r="O70" s="280" t="str">
        <f>H70</f>
        <v>料金　③×①</v>
      </c>
      <c r="P70" s="290">
        <f>P69*$P$45</f>
        <v>0</v>
      </c>
      <c r="Q70" s="231" t="s">
        <v>101</v>
      </c>
      <c r="R70" s="17"/>
      <c r="S70" s="228"/>
      <c r="T70" s="280" t="str">
        <f>O70</f>
        <v>料金　③×①</v>
      </c>
      <c r="U70" s="290">
        <f>U69*$U$45</f>
        <v>0</v>
      </c>
      <c r="V70" s="231" t="s">
        <v>101</v>
      </c>
      <c r="W70" s="17"/>
    </row>
    <row r="71" spans="1:23" ht="19.899999999999999" customHeight="1" x14ac:dyDescent="0.15">
      <c r="A71" s="17"/>
      <c r="B71" s="222"/>
      <c r="C71" s="222"/>
      <c r="D71" s="222"/>
      <c r="E71" s="222"/>
      <c r="F71" s="222"/>
      <c r="G71" s="232"/>
      <c r="H71" s="264" t="s">
        <v>122</v>
      </c>
      <c r="I71" s="265"/>
      <c r="J71" s="265"/>
      <c r="K71" s="291">
        <f>_xlfn.XLOOKUP($K$46,$G$6:$G$16,$P$24:$P$34)</f>
        <v>1900</v>
      </c>
      <c r="L71" s="266" t="s">
        <v>101</v>
      </c>
      <c r="M71" s="222"/>
      <c r="N71" s="232"/>
      <c r="O71" s="257"/>
      <c r="P71" s="295"/>
      <c r="Q71" s="229"/>
      <c r="R71" s="17"/>
      <c r="S71" s="232"/>
      <c r="T71" s="264" t="s">
        <v>122</v>
      </c>
      <c r="U71" s="291">
        <f>_xlfn.XLOOKUP($U$46,$G$6:$G$16,$P$24:$P$34)</f>
        <v>0</v>
      </c>
      <c r="V71" s="266" t="s">
        <v>101</v>
      </c>
      <c r="W71" s="17"/>
    </row>
    <row r="72" spans="1:23" ht="19.899999999999999" customHeight="1" x14ac:dyDescent="0.15">
      <c r="A72" s="17"/>
      <c r="B72" s="222"/>
      <c r="C72" s="222"/>
      <c r="D72" s="222"/>
      <c r="E72" s="222"/>
      <c r="F72" s="222"/>
      <c r="G72" s="17"/>
      <c r="H72" s="17"/>
      <c r="I72" s="17"/>
      <c r="J72" s="17"/>
      <c r="K72" s="17"/>
      <c r="L72" s="17"/>
      <c r="M72" s="222"/>
      <c r="N72" s="17"/>
      <c r="O72" s="17"/>
      <c r="P72" s="17"/>
      <c r="Q72" s="17"/>
      <c r="R72" s="17"/>
      <c r="S72" s="17"/>
      <c r="T72" s="17"/>
      <c r="U72" s="17"/>
      <c r="V72" s="17"/>
      <c r="W72" s="17"/>
    </row>
  </sheetData>
  <mergeCells count="34">
    <mergeCell ref="AG28:AH36"/>
    <mergeCell ref="AI28:AI36"/>
    <mergeCell ref="AJ26:AK26"/>
    <mergeCell ref="AG4:AI4"/>
    <mergeCell ref="AJ4:AK4"/>
    <mergeCell ref="AG26:AI26"/>
    <mergeCell ref="AG5:AH5"/>
    <mergeCell ref="AG6:AH14"/>
    <mergeCell ref="AI6:AI14"/>
    <mergeCell ref="AG27:AH27"/>
    <mergeCell ref="B4:B5"/>
    <mergeCell ref="B22:B23"/>
    <mergeCell ref="AC26:AD26"/>
    <mergeCell ref="Z4:AB4"/>
    <mergeCell ref="AC4:AD4"/>
    <mergeCell ref="Z6:Z15"/>
    <mergeCell ref="G4:G5"/>
    <mergeCell ref="H4:J5"/>
    <mergeCell ref="G22:G23"/>
    <mergeCell ref="H22:J23"/>
    <mergeCell ref="M22:N22"/>
    <mergeCell ref="O22:P22"/>
    <mergeCell ref="M4:N4"/>
    <mergeCell ref="O4:P4"/>
    <mergeCell ref="M3:P3"/>
    <mergeCell ref="M21:P21"/>
    <mergeCell ref="Z28:Z37"/>
    <mergeCell ref="Z26:AB26"/>
    <mergeCell ref="K39:L39"/>
    <mergeCell ref="K40:L40"/>
    <mergeCell ref="K41:L41"/>
    <mergeCell ref="K42:L42"/>
    <mergeCell ref="K3:L3"/>
    <mergeCell ref="K21:L21"/>
  </mergeCells>
  <phoneticPr fontId="2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5A5C-1A64-468F-9FFA-8F978EFB1FCA}">
  <sheetPr>
    <tabColor rgb="FFFF0000"/>
  </sheetPr>
  <dimension ref="B1:M54"/>
  <sheetViews>
    <sheetView showGridLines="0" tabSelected="1" zoomScale="55" zoomScaleNormal="55" workbookViewId="0"/>
  </sheetViews>
  <sheetFormatPr defaultColWidth="9.125" defaultRowHeight="40.5" customHeight="1" outlineLevelRow="1" x14ac:dyDescent="0.15"/>
  <cols>
    <col min="1" max="1" width="19.5" style="12" customWidth="1"/>
    <col min="2" max="2" width="2.125" style="12" customWidth="1"/>
    <col min="3" max="3" width="5.5" style="12" customWidth="1"/>
    <col min="4" max="4" width="55.625" style="12" customWidth="1"/>
    <col min="5" max="5" width="30.125" style="12" customWidth="1"/>
    <col min="6" max="6" width="15.625" style="12" customWidth="1"/>
    <col min="7" max="7" width="32.625" style="12" customWidth="1"/>
    <col min="8" max="8" width="13" style="12" customWidth="1"/>
    <col min="9" max="9" width="22.25" style="12" customWidth="1"/>
    <col min="10" max="10" width="9.875" style="12" bestFit="1" customWidth="1"/>
    <col min="11" max="12" width="9.125" style="12" customWidth="1"/>
    <col min="13" max="13" width="1" style="12" customWidth="1"/>
    <col min="14" max="16384" width="9.125" style="12"/>
  </cols>
  <sheetData>
    <row r="1" spans="2:13" ht="9.9499999999999993" customHeight="1" x14ac:dyDescent="0.15"/>
    <row r="2" spans="2:13" ht="9.9499999999999993" customHeight="1" x14ac:dyDescent="0.15"/>
    <row r="3" spans="2:13" ht="99.95" customHeight="1" x14ac:dyDescent="0.15">
      <c r="B3" s="33"/>
      <c r="C3" s="33"/>
      <c r="D3" s="338" t="s">
        <v>66</v>
      </c>
      <c r="E3" s="338"/>
      <c r="F3" s="338"/>
      <c r="G3" s="338"/>
      <c r="H3" s="338"/>
      <c r="I3" s="338"/>
      <c r="J3" s="338"/>
      <c r="K3" s="338"/>
      <c r="L3" s="338"/>
      <c r="M3" s="338"/>
    </row>
    <row r="4" spans="2:13" ht="9.9499999999999993" customHeight="1" x14ac:dyDescent="0.15"/>
    <row r="5" spans="2:13" ht="9.9499999999999993" customHeight="1" x14ac:dyDescent="0.15">
      <c r="M5" s="44"/>
    </row>
    <row r="6" spans="2:13" ht="9.9499999999999993" customHeight="1" x14ac:dyDescent="0.15">
      <c r="M6" s="44"/>
    </row>
    <row r="7" spans="2:13" ht="48.95" customHeight="1" thickBot="1" x14ac:dyDescent="0.2">
      <c r="B7" s="47"/>
      <c r="C7" s="49"/>
      <c r="D7" s="45" t="s">
        <v>88</v>
      </c>
      <c r="E7" s="46"/>
      <c r="F7" s="46"/>
      <c r="G7" s="46"/>
      <c r="H7" s="46"/>
      <c r="I7" s="46"/>
      <c r="J7" s="46"/>
      <c r="K7" s="46"/>
      <c r="M7" s="44"/>
    </row>
    <row r="8" spans="2:13" ht="9.9499999999999993" customHeight="1" thickTop="1" x14ac:dyDescent="0.15">
      <c r="M8" s="44"/>
    </row>
    <row r="9" spans="2:13" ht="9.9499999999999993" customHeight="1" x14ac:dyDescent="0.15">
      <c r="M9" s="44"/>
    </row>
    <row r="10" spans="2:13" ht="9.9499999999999993" customHeight="1" x14ac:dyDescent="0.15">
      <c r="M10" s="44"/>
    </row>
    <row r="11" spans="2:13" ht="72" customHeight="1" x14ac:dyDescent="0.15">
      <c r="B11" s="33"/>
      <c r="C11" s="33"/>
      <c r="D11" s="56" t="s">
        <v>82</v>
      </c>
      <c r="E11" s="33"/>
      <c r="F11" s="33"/>
      <c r="G11" s="33"/>
      <c r="H11" s="33"/>
      <c r="I11" s="33"/>
      <c r="J11" s="33"/>
      <c r="K11" s="33"/>
      <c r="M11" s="44"/>
    </row>
    <row r="12" spans="2:13" ht="9.9499999999999993" customHeight="1" thickBot="1" x14ac:dyDescent="0.2">
      <c r="B12" s="33"/>
      <c r="C12" s="33"/>
      <c r="D12" s="40"/>
      <c r="E12" s="41"/>
      <c r="F12" s="41"/>
      <c r="G12" s="41"/>
      <c r="H12" s="41"/>
      <c r="I12" s="41"/>
      <c r="J12" s="41"/>
      <c r="K12" s="33"/>
      <c r="M12" s="44"/>
    </row>
    <row r="13" spans="2:13" ht="40.5" customHeight="1" thickTop="1" thickBot="1" x14ac:dyDescent="0.2">
      <c r="B13" s="33"/>
      <c r="C13" s="33"/>
      <c r="D13" s="43" t="s">
        <v>87</v>
      </c>
      <c r="E13" s="94" t="s">
        <v>32</v>
      </c>
      <c r="F13" s="42" t="s">
        <v>73</v>
      </c>
      <c r="G13" s="41"/>
      <c r="H13" s="42"/>
      <c r="I13" s="41"/>
      <c r="J13" s="41"/>
      <c r="K13" s="33"/>
      <c r="M13" s="44"/>
    </row>
    <row r="14" spans="2:13" ht="12.6" customHeight="1" thickTop="1" thickBot="1" x14ac:dyDescent="0.2">
      <c r="B14" s="33"/>
      <c r="C14" s="33"/>
      <c r="D14" s="43"/>
      <c r="E14" s="50"/>
      <c r="F14" s="42"/>
      <c r="G14" s="41"/>
      <c r="H14" s="42"/>
      <c r="I14" s="41"/>
      <c r="J14" s="41"/>
      <c r="K14" s="33"/>
      <c r="M14" s="44"/>
    </row>
    <row r="15" spans="2:13" ht="40.5" customHeight="1" thickTop="1" thickBot="1" x14ac:dyDescent="0.2">
      <c r="B15" s="33"/>
      <c r="C15" s="33"/>
      <c r="D15" s="43" t="s">
        <v>67</v>
      </c>
      <c r="E15" s="95">
        <v>20</v>
      </c>
      <c r="F15" s="42" t="s">
        <v>72</v>
      </c>
      <c r="G15" s="41"/>
      <c r="H15" s="42"/>
      <c r="I15" s="41"/>
      <c r="J15" s="41"/>
      <c r="K15" s="33"/>
      <c r="M15" s="44"/>
    </row>
    <row r="16" spans="2:13" ht="12.6" customHeight="1" thickTop="1" thickBot="1" x14ac:dyDescent="0.2">
      <c r="B16" s="33"/>
      <c r="C16" s="33"/>
      <c r="D16" s="43"/>
      <c r="E16" s="50"/>
      <c r="F16" s="42"/>
      <c r="G16" s="41"/>
      <c r="H16" s="42"/>
      <c r="I16" s="41"/>
      <c r="J16" s="41"/>
      <c r="K16" s="33"/>
      <c r="M16" s="44"/>
    </row>
    <row r="17" spans="2:13" ht="40.5" customHeight="1" thickTop="1" thickBot="1" x14ac:dyDescent="0.2">
      <c r="B17" s="33"/>
      <c r="C17" s="33"/>
      <c r="D17" s="43" t="s">
        <v>68</v>
      </c>
      <c r="E17" s="96">
        <v>40</v>
      </c>
      <c r="F17" s="42" t="s">
        <v>120</v>
      </c>
      <c r="G17" s="41"/>
      <c r="H17" s="42"/>
      <c r="I17" s="41"/>
      <c r="J17" s="41"/>
      <c r="K17" s="33"/>
      <c r="M17" s="44"/>
    </row>
    <row r="18" spans="2:13" ht="9.9499999999999993" customHeight="1" thickTop="1" x14ac:dyDescent="0.15">
      <c r="B18" s="33"/>
      <c r="C18" s="33"/>
      <c r="D18" s="43"/>
      <c r="E18" s="42"/>
      <c r="F18" s="42"/>
      <c r="G18" s="42"/>
      <c r="H18" s="42"/>
      <c r="I18" s="41"/>
      <c r="J18" s="41"/>
      <c r="K18" s="33"/>
      <c r="M18" s="44"/>
    </row>
    <row r="19" spans="2:13" ht="53.1" customHeight="1" x14ac:dyDescent="0.15">
      <c r="B19" s="33"/>
      <c r="C19" s="33"/>
      <c r="D19" s="39"/>
      <c r="E19" s="38"/>
      <c r="F19" s="38"/>
      <c r="G19" s="38"/>
      <c r="H19" s="38"/>
      <c r="I19" s="33"/>
      <c r="J19" s="33"/>
      <c r="K19" s="33"/>
      <c r="M19" s="44"/>
    </row>
    <row r="20" spans="2:13" ht="9.9499999999999993" customHeight="1" x14ac:dyDescent="0.15">
      <c r="D20" s="37"/>
      <c r="E20" s="36"/>
      <c r="F20" s="36"/>
      <c r="G20" s="36"/>
      <c r="H20" s="36"/>
      <c r="M20" s="44"/>
    </row>
    <row r="21" spans="2:13" ht="9.9499999999999993" customHeight="1" x14ac:dyDescent="0.15">
      <c r="D21" s="37"/>
      <c r="E21" s="36"/>
      <c r="F21" s="36"/>
      <c r="G21" s="36"/>
      <c r="H21" s="36"/>
      <c r="M21" s="44"/>
    </row>
    <row r="22" spans="2:13" ht="9.9499999999999993" customHeight="1" x14ac:dyDescent="0.15">
      <c r="D22" s="37"/>
      <c r="E22" s="36"/>
      <c r="F22" s="36"/>
      <c r="G22" s="36"/>
      <c r="H22" s="36"/>
      <c r="M22" s="44"/>
    </row>
    <row r="23" spans="2:13" ht="40.5" customHeight="1" thickBot="1" x14ac:dyDescent="0.2">
      <c r="B23" s="47"/>
      <c r="C23" s="49"/>
      <c r="D23" s="45" t="s">
        <v>74</v>
      </c>
      <c r="E23" s="46"/>
      <c r="F23" s="46"/>
      <c r="G23" s="46"/>
      <c r="H23" s="46"/>
      <c r="I23" s="46"/>
      <c r="J23" s="46"/>
      <c r="K23" s="46"/>
      <c r="M23" s="44"/>
    </row>
    <row r="24" spans="2:13" ht="9.9499999999999993" customHeight="1" thickTop="1" x14ac:dyDescent="0.15">
      <c r="D24" s="48"/>
      <c r="M24" s="44"/>
    </row>
    <row r="25" spans="2:13" ht="9.9499999999999993" customHeight="1" x14ac:dyDescent="0.15">
      <c r="D25" s="35"/>
      <c r="M25" s="44"/>
    </row>
    <row r="26" spans="2:13" ht="9.9499999999999993" customHeight="1" x14ac:dyDescent="0.15">
      <c r="D26" s="35"/>
      <c r="M26" s="44"/>
    </row>
    <row r="27" spans="2:13" ht="72" customHeight="1" x14ac:dyDescent="0.15">
      <c r="B27" s="51"/>
      <c r="C27" s="51"/>
      <c r="D27" s="52" t="s">
        <v>76</v>
      </c>
      <c r="E27" s="97" t="s">
        <v>86</v>
      </c>
      <c r="F27" s="51"/>
      <c r="G27" s="51"/>
      <c r="H27" s="53"/>
      <c r="I27" s="51"/>
      <c r="J27" s="51"/>
      <c r="K27" s="51"/>
      <c r="M27" s="44"/>
    </row>
    <row r="28" spans="2:13" ht="17.45" customHeight="1" x14ac:dyDescent="0.15">
      <c r="B28" s="51"/>
      <c r="C28" s="51"/>
      <c r="D28" s="41"/>
      <c r="E28" s="41"/>
      <c r="F28" s="60"/>
      <c r="G28" s="60"/>
      <c r="H28" s="60"/>
      <c r="I28" s="61"/>
      <c r="J28" s="61"/>
      <c r="K28" s="51"/>
      <c r="M28" s="44"/>
    </row>
    <row r="29" spans="2:13" ht="60" customHeight="1" x14ac:dyDescent="0.15">
      <c r="B29" s="51"/>
      <c r="C29" s="51"/>
      <c r="D29" s="54" t="s">
        <v>27</v>
      </c>
      <c r="E29" s="64">
        <f>ROUNDDOWN(G29*1.1,0)</f>
        <v>6050</v>
      </c>
      <c r="F29" s="99" t="s">
        <v>69</v>
      </c>
      <c r="G29" s="101">
        <f>SUM(G30:G31)</f>
        <v>5500</v>
      </c>
      <c r="H29" s="57" t="s">
        <v>79</v>
      </c>
      <c r="I29" s="41"/>
      <c r="J29" s="41"/>
      <c r="K29" s="51"/>
      <c r="M29" s="44"/>
    </row>
    <row r="30" spans="2:13" ht="42" hidden="1" customHeight="1" outlineLevel="1" x14ac:dyDescent="0.15">
      <c r="B30" s="51"/>
      <c r="C30" s="51"/>
      <c r="D30" s="66" t="s">
        <v>17</v>
      </c>
      <c r="E30" s="62">
        <f t="shared" ref="E30:E31" si="0">ROUNDDOWN(G30*1.1,0)</f>
        <v>1760</v>
      </c>
      <c r="F30" s="55" t="s">
        <v>75</v>
      </c>
      <c r="G30" s="101">
        <f>IF($E$13="一般用",INDEX(料金表!$C$6:$C$15,MATCH($E$15,料金表!$B$6:$B$15,0),1),IF($E$13="公衆浴場用",料金表!$C$17,IF($E$13="臨時用",料金表!$C$18,0)))</f>
        <v>1600</v>
      </c>
      <c r="H30" s="57" t="s">
        <v>79</v>
      </c>
      <c r="I30" s="41"/>
      <c r="J30" s="41"/>
      <c r="K30" s="51"/>
      <c r="M30" s="44"/>
    </row>
    <row r="31" spans="2:13" ht="42" hidden="1" customHeight="1" outlineLevel="1" x14ac:dyDescent="0.15">
      <c r="B31" s="51"/>
      <c r="C31" s="51"/>
      <c r="D31" s="66" t="s">
        <v>26</v>
      </c>
      <c r="E31" s="62">
        <f t="shared" si="0"/>
        <v>4290</v>
      </c>
      <c r="F31" s="55" t="s">
        <v>75</v>
      </c>
      <c r="G31" s="101">
        <f>料金表!K39</f>
        <v>3900</v>
      </c>
      <c r="H31" s="57" t="s">
        <v>79</v>
      </c>
      <c r="I31" s="41"/>
      <c r="J31" s="41"/>
      <c r="K31" s="51"/>
      <c r="M31" s="44"/>
    </row>
    <row r="32" spans="2:13" ht="20.100000000000001" customHeight="1" collapsed="1" x14ac:dyDescent="0.15">
      <c r="B32" s="51"/>
      <c r="C32" s="51"/>
      <c r="D32" s="54"/>
      <c r="E32" s="62"/>
      <c r="F32" s="55"/>
      <c r="G32" s="101"/>
      <c r="H32" s="57"/>
      <c r="I32" s="41"/>
      <c r="J32" s="41"/>
      <c r="K32" s="51"/>
      <c r="M32" s="44"/>
    </row>
    <row r="33" spans="2:13" ht="60" customHeight="1" x14ac:dyDescent="0.2">
      <c r="B33" s="51"/>
      <c r="C33" s="51"/>
      <c r="D33" s="54" t="s">
        <v>21</v>
      </c>
      <c r="E33" s="64">
        <f>ROUNDDOWN(G33*1.1,0)</f>
        <v>5181</v>
      </c>
      <c r="F33" s="99" t="s">
        <v>69</v>
      </c>
      <c r="G33" s="101">
        <f>SUM(G34:G35)</f>
        <v>4710</v>
      </c>
      <c r="H33" s="57" t="s">
        <v>79</v>
      </c>
      <c r="I33" s="300" t="s">
        <v>123</v>
      </c>
      <c r="J33" s="299"/>
      <c r="K33" s="51"/>
      <c r="M33" s="44"/>
    </row>
    <row r="34" spans="2:13" ht="42" hidden="1" customHeight="1" outlineLevel="1" x14ac:dyDescent="0.15">
      <c r="B34" s="51"/>
      <c r="C34" s="51"/>
      <c r="D34" s="66" t="s">
        <v>80</v>
      </c>
      <c r="E34" s="62">
        <f t="shared" ref="E34:E35" si="1">ROUND(G34*1.1,0)</f>
        <v>1650</v>
      </c>
      <c r="F34" s="55" t="s">
        <v>75</v>
      </c>
      <c r="G34" s="101">
        <f>料金表!$C$24</f>
        <v>1500</v>
      </c>
      <c r="H34" s="57" t="s">
        <v>79</v>
      </c>
      <c r="I34" s="41"/>
      <c r="J34" s="41"/>
      <c r="K34" s="51"/>
      <c r="M34" s="44"/>
    </row>
    <row r="35" spans="2:13" ht="42" hidden="1" customHeight="1" outlineLevel="1" x14ac:dyDescent="0.15">
      <c r="B35" s="51"/>
      <c r="C35" s="51"/>
      <c r="D35" s="66" t="s">
        <v>81</v>
      </c>
      <c r="E35" s="62">
        <f t="shared" si="1"/>
        <v>3531</v>
      </c>
      <c r="F35" s="55" t="s">
        <v>75</v>
      </c>
      <c r="G35" s="101">
        <f>料金表!K40</f>
        <v>3210</v>
      </c>
      <c r="H35" s="57" t="s">
        <v>79</v>
      </c>
      <c r="I35" s="41"/>
      <c r="J35" s="41"/>
      <c r="K35" s="51"/>
      <c r="M35" s="44"/>
    </row>
    <row r="36" spans="2:13" ht="20.100000000000001" customHeight="1" collapsed="1" x14ac:dyDescent="0.15">
      <c r="B36" s="51"/>
      <c r="C36" s="51"/>
      <c r="D36" s="54"/>
      <c r="E36" s="62"/>
      <c r="F36" s="55"/>
      <c r="G36" s="101"/>
      <c r="H36" s="57"/>
      <c r="I36" s="41"/>
      <c r="J36" s="41"/>
      <c r="K36" s="51"/>
      <c r="M36" s="44"/>
    </row>
    <row r="37" spans="2:13" ht="60" customHeight="1" x14ac:dyDescent="0.15">
      <c r="B37" s="51"/>
      <c r="C37" s="51"/>
      <c r="D37" s="59" t="s">
        <v>78</v>
      </c>
      <c r="E37" s="64">
        <f>SUM(E29,E33)</f>
        <v>11231</v>
      </c>
      <c r="F37" s="99" t="s">
        <v>69</v>
      </c>
      <c r="G37" s="101">
        <f>SUM(G29,G33)</f>
        <v>10210</v>
      </c>
      <c r="H37" s="57" t="s">
        <v>79</v>
      </c>
      <c r="I37" s="64">
        <f>E37-E52</f>
        <v>2651</v>
      </c>
      <c r="J37" s="99" t="s">
        <v>69</v>
      </c>
      <c r="K37" s="51"/>
      <c r="M37" s="44"/>
    </row>
    <row r="38" spans="2:13" ht="9.9499999999999993" customHeight="1" x14ac:dyDescent="0.15">
      <c r="B38" s="51"/>
      <c r="C38" s="51"/>
      <c r="D38" s="59"/>
      <c r="E38" s="65"/>
      <c r="F38" s="55"/>
      <c r="G38" s="101"/>
      <c r="H38" s="57"/>
      <c r="I38" s="41"/>
      <c r="J38" s="41"/>
      <c r="K38" s="51"/>
      <c r="M38" s="44"/>
    </row>
    <row r="39" spans="2:13" ht="53.1" customHeight="1" x14ac:dyDescent="0.15">
      <c r="B39" s="51"/>
      <c r="C39" s="51"/>
      <c r="D39" s="51"/>
      <c r="E39" s="51"/>
      <c r="F39" s="51"/>
      <c r="G39" s="102"/>
      <c r="H39" s="51"/>
      <c r="I39" s="51"/>
      <c r="J39" s="51"/>
      <c r="K39" s="51"/>
      <c r="M39" s="44"/>
    </row>
    <row r="40" spans="2:13" ht="40.5" customHeight="1" x14ac:dyDescent="0.15">
      <c r="G40" s="103"/>
      <c r="M40" s="44"/>
    </row>
    <row r="41" spans="2:13" ht="72" customHeight="1" x14ac:dyDescent="0.15">
      <c r="B41" s="33"/>
      <c r="C41" s="33"/>
      <c r="D41" s="56" t="s">
        <v>77</v>
      </c>
      <c r="E41" s="98" t="s">
        <v>85</v>
      </c>
      <c r="F41" s="33"/>
      <c r="G41" s="104"/>
      <c r="H41" s="67"/>
      <c r="I41" s="33"/>
      <c r="J41" s="33"/>
      <c r="K41" s="33"/>
      <c r="M41" s="44"/>
    </row>
    <row r="42" spans="2:13" ht="9.9499999999999993" customHeight="1" x14ac:dyDescent="0.15">
      <c r="B42" s="33"/>
      <c r="C42" s="33"/>
      <c r="D42" s="33"/>
      <c r="E42" s="33"/>
      <c r="F42" s="58"/>
      <c r="G42" s="105"/>
      <c r="H42" s="58"/>
      <c r="I42" s="68"/>
      <c r="J42" s="68"/>
      <c r="K42" s="33"/>
      <c r="M42" s="44"/>
    </row>
    <row r="43" spans="2:13" ht="9.9499999999999993" customHeight="1" x14ac:dyDescent="0.15">
      <c r="B43" s="33"/>
      <c r="C43" s="33"/>
      <c r="D43" s="41"/>
      <c r="E43" s="41"/>
      <c r="F43" s="60"/>
      <c r="G43" s="106"/>
      <c r="H43" s="60"/>
      <c r="I43" s="61"/>
      <c r="J43" s="61"/>
      <c r="K43" s="33"/>
      <c r="M43" s="44"/>
    </row>
    <row r="44" spans="2:13" ht="60" customHeight="1" x14ac:dyDescent="0.15">
      <c r="B44" s="33"/>
      <c r="C44" s="33"/>
      <c r="D44" s="54" t="s">
        <v>27</v>
      </c>
      <c r="E44" s="93">
        <f>ROUNDDOWN(G44*1.1,0)</f>
        <v>4950</v>
      </c>
      <c r="F44" s="100" t="s">
        <v>75</v>
      </c>
      <c r="G44" s="101">
        <f>SUM(G45:G46)</f>
        <v>4500</v>
      </c>
      <c r="H44" s="57" t="s">
        <v>79</v>
      </c>
      <c r="I44" s="41"/>
      <c r="J44" s="41"/>
      <c r="K44" s="33"/>
      <c r="M44" s="44"/>
    </row>
    <row r="45" spans="2:13" ht="40.5" hidden="1" customHeight="1" outlineLevel="1" x14ac:dyDescent="0.15">
      <c r="B45" s="33"/>
      <c r="C45" s="33"/>
      <c r="D45" s="66" t="s">
        <v>17</v>
      </c>
      <c r="E45" s="62">
        <f t="shared" ref="E45:E50" si="2">ROUNDDOWN(G45*1.1,0)</f>
        <v>660</v>
      </c>
      <c r="F45" s="55" t="s">
        <v>75</v>
      </c>
      <c r="G45" s="101">
        <f>IF($E$13="一般用",INDEX(料金表!$D$6:$D$15,MATCH($E$15,料金表!$B$6:$B$15,0),1),IF($E$13="公衆浴場用",料金表!$D$17,IF($E$13="臨時用",料金表!$D$18,0)))</f>
        <v>600</v>
      </c>
      <c r="H45" s="57" t="s">
        <v>79</v>
      </c>
      <c r="I45" s="41"/>
      <c r="J45" s="41"/>
      <c r="K45" s="33"/>
      <c r="M45" s="44"/>
    </row>
    <row r="46" spans="2:13" ht="40.5" hidden="1" customHeight="1" outlineLevel="1" x14ac:dyDescent="0.15">
      <c r="B46" s="33"/>
      <c r="C46" s="33"/>
      <c r="D46" s="66" t="s">
        <v>26</v>
      </c>
      <c r="E46" s="62">
        <f t="shared" si="2"/>
        <v>4290</v>
      </c>
      <c r="F46" s="55" t="s">
        <v>75</v>
      </c>
      <c r="G46" s="101">
        <f>料金表!K41</f>
        <v>3900</v>
      </c>
      <c r="H46" s="57" t="s">
        <v>79</v>
      </c>
      <c r="I46" s="41"/>
      <c r="J46" s="41"/>
      <c r="K46" s="33"/>
      <c r="M46" s="44"/>
    </row>
    <row r="47" spans="2:13" ht="9.9499999999999993" customHeight="1" collapsed="1" x14ac:dyDescent="0.15">
      <c r="B47" s="33"/>
      <c r="C47" s="33"/>
      <c r="D47" s="54"/>
      <c r="E47" s="62"/>
      <c r="F47" s="55"/>
      <c r="G47" s="101"/>
      <c r="H47" s="57"/>
      <c r="I47" s="41"/>
      <c r="J47" s="41"/>
      <c r="K47" s="33"/>
      <c r="M47" s="44"/>
    </row>
    <row r="48" spans="2:13" ht="60" customHeight="1" x14ac:dyDescent="0.15">
      <c r="B48" s="33"/>
      <c r="C48" s="33"/>
      <c r="D48" s="54" t="s">
        <v>21</v>
      </c>
      <c r="E48" s="93">
        <f>ROUNDDOWN(G48*1.1,0)</f>
        <v>3630</v>
      </c>
      <c r="F48" s="100" t="s">
        <v>75</v>
      </c>
      <c r="G48" s="101">
        <f>SUM(G49:G50)</f>
        <v>3300</v>
      </c>
      <c r="H48" s="57" t="s">
        <v>79</v>
      </c>
      <c r="I48" s="41"/>
      <c r="J48" s="41"/>
      <c r="K48" s="33"/>
      <c r="M48" s="44"/>
    </row>
    <row r="49" spans="2:13" ht="40.5" hidden="1" customHeight="1" outlineLevel="1" x14ac:dyDescent="0.15">
      <c r="B49" s="33"/>
      <c r="C49" s="33"/>
      <c r="D49" s="66" t="s">
        <v>80</v>
      </c>
      <c r="E49" s="62">
        <f t="shared" si="2"/>
        <v>1540</v>
      </c>
      <c r="F49" s="55" t="s">
        <v>75</v>
      </c>
      <c r="G49" s="101">
        <f>料金表!$D$24</f>
        <v>1400</v>
      </c>
      <c r="H49" s="57" t="s">
        <v>79</v>
      </c>
      <c r="I49" s="41"/>
      <c r="J49" s="41"/>
      <c r="K49" s="33"/>
      <c r="M49" s="44"/>
    </row>
    <row r="50" spans="2:13" ht="40.5" hidden="1" customHeight="1" outlineLevel="1" x14ac:dyDescent="0.15">
      <c r="B50" s="33"/>
      <c r="C50" s="33"/>
      <c r="D50" s="66" t="s">
        <v>81</v>
      </c>
      <c r="E50" s="62">
        <f t="shared" si="2"/>
        <v>2090</v>
      </c>
      <c r="F50" s="55" t="s">
        <v>75</v>
      </c>
      <c r="G50" s="101">
        <f>料金表!K42</f>
        <v>1900</v>
      </c>
      <c r="H50" s="57" t="s">
        <v>79</v>
      </c>
      <c r="I50" s="41"/>
      <c r="J50" s="41"/>
      <c r="K50" s="33"/>
      <c r="M50" s="44"/>
    </row>
    <row r="51" spans="2:13" ht="9.9499999999999993" customHeight="1" collapsed="1" x14ac:dyDescent="0.15">
      <c r="B51" s="33"/>
      <c r="C51" s="33"/>
      <c r="D51" s="54"/>
      <c r="E51" s="62"/>
      <c r="F51" s="55"/>
      <c r="G51" s="101"/>
      <c r="H51" s="57"/>
      <c r="I51" s="41"/>
      <c r="J51" s="41"/>
      <c r="K51" s="33"/>
      <c r="M51" s="44"/>
    </row>
    <row r="52" spans="2:13" ht="60" customHeight="1" x14ac:dyDescent="0.15">
      <c r="B52" s="33"/>
      <c r="C52" s="33"/>
      <c r="D52" s="59" t="s">
        <v>78</v>
      </c>
      <c r="E52" s="93">
        <f>SUM(E44,E48)</f>
        <v>8580</v>
      </c>
      <c r="F52" s="100" t="s">
        <v>75</v>
      </c>
      <c r="G52" s="101">
        <f>SUM(G44,G48)</f>
        <v>7800</v>
      </c>
      <c r="H52" s="57" t="s">
        <v>79</v>
      </c>
      <c r="I52" s="41"/>
      <c r="J52" s="41"/>
      <c r="K52" s="33"/>
      <c r="M52" s="44"/>
    </row>
    <row r="53" spans="2:13" ht="9.9499999999999993" customHeight="1" x14ac:dyDescent="0.15">
      <c r="B53" s="33"/>
      <c r="C53" s="33"/>
      <c r="D53" s="59"/>
      <c r="E53" s="65"/>
      <c r="F53" s="55"/>
      <c r="G53" s="63"/>
      <c r="H53" s="57"/>
      <c r="I53" s="41"/>
      <c r="J53" s="41"/>
      <c r="K53" s="33"/>
      <c r="M53" s="44"/>
    </row>
    <row r="54" spans="2:13" ht="53.1" customHeight="1" x14ac:dyDescent="0.15">
      <c r="B54" s="33"/>
      <c r="C54" s="33"/>
      <c r="D54" s="33"/>
      <c r="E54" s="33"/>
      <c r="F54" s="33"/>
      <c r="G54" s="33"/>
      <c r="H54" s="33"/>
      <c r="I54" s="33"/>
      <c r="J54" s="33"/>
      <c r="K54" s="33"/>
      <c r="M54" s="44"/>
    </row>
  </sheetData>
  <sheetProtection selectLockedCells="1"/>
  <protectedRanges>
    <protectedRange algorithmName="SHA-512" hashValue="97VQFUiwfg3OvR624YM0hmCApVSIjY6h4QEs4jVzbBiAg5nMiySYINoXVx3sGyRptEn7JV5KWzms+ZybUI3WoA==" saltValue="XRghap/AqPecdnU403mMPw==" spinCount="100000" sqref="E13 E15 E17" name="選択"/>
  </protectedRanges>
  <mergeCells count="1">
    <mergeCell ref="D3:M3"/>
  </mergeCells>
  <phoneticPr fontId="2"/>
  <dataValidations count="1">
    <dataValidation type="whole" allowBlank="1" showInputMessage="1" showErrorMessage="1" sqref="E17" xr:uid="{EF1A3F37-A8BA-4474-9AA7-8F231A48AC2C}">
      <formula1>0</formula1>
      <formula2>1000000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36AC3A-CDB4-4CDF-B190-FF6F96961563}">
          <x14:formula1>
            <xm:f>料金表!$B$6:$B$15</xm:f>
          </x14:formula1>
          <xm:sqref>E15:E16</xm:sqref>
        </x14:dataValidation>
        <x14:dataValidation type="list" allowBlank="1" showInputMessage="1" showErrorMessage="1" xr:uid="{4272A883-9F9A-4E35-B05C-FB741D993924}">
          <x14:formula1>
            <xm:f>料金表!$B$45:$B$47</xm:f>
          </x14:formula1>
          <xm:sqref>E13:E14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料金表</vt:lpstr>
      <vt:lpstr>SIM</vt:lpstr>
      <vt:lpstr>水道基本新料金</vt:lpstr>
      <vt:lpstr>水道基本料金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IRWS7005</cp:lastModifiedBy>
  <cp:lastPrinted>2025-11-06T07:28:40Z</cp:lastPrinted>
  <dcterms:created xsi:type="dcterms:W3CDTF">2025-01-17T07:14:09Z</dcterms:created>
  <dcterms:modified xsi:type="dcterms:W3CDTF">2026-04-14T02:37:34Z</dcterms:modified>
</cp:coreProperties>
</file>